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ser Guide" sheetId="1" r:id="rId4"/>
    <sheet state="visible" name="Instructions" sheetId="2" r:id="rId5"/>
    <sheet state="visible" name="Assumptions" sheetId="3" r:id="rId6"/>
    <sheet state="visible" name="Revenue Budget" sheetId="4" r:id="rId7"/>
    <sheet state="visible" name="Expense Budget" sheetId="5" r:id="rId8"/>
    <sheet state="visible" name="Dashboard" sheetId="6" r:id="rId9"/>
    <sheet state="visible" name="Cash Flow" sheetId="7" r:id="rId10"/>
  </sheets>
  <definedNames/>
  <calcPr/>
  <extLst>
    <ext uri="GoogleSheetsCustomDataVersion2">
      <go:sheetsCustomData xmlns:go="http://customooxmlschemas.google.com/" r:id="rId11" roundtripDataChecksum="N6weAMvjAGzxF4xjAmhEBMKsCJsqL9BHxpu50BMMvSY="/>
    </ext>
  </extLst>
</workbook>
</file>

<file path=xl/sharedStrings.xml><?xml version="1.0" encoding="utf-8"?>
<sst xmlns="http://schemas.openxmlformats.org/spreadsheetml/2006/main" count="376" uniqueCount="323">
  <si>
    <t>PUBLIC MEDIA BUDGET &amp; FORECAST TEMPLATE  —  Detailed User Guide</t>
  </si>
  <si>
    <r>
      <rPr>
        <rFont val="Arial"/>
        <b/>
        <color rgb="FF000000"/>
        <sz val="10.0"/>
      </rPr>
      <t>This guide walks through every tab in the workbook, explains what to enter, what is automated, and how the sheets connect.</t>
    </r>
    <r>
      <rPr>
        <rFont val="Arial"/>
        <b/>
        <color rgb="FFFFFFFF"/>
        <sz val="10.0"/>
      </rPr>
      <t xml:space="preserve">
</t>
    </r>
    <r>
      <rPr>
        <rFont val="Arial"/>
        <b/>
        <color rgb="FF1155CC"/>
        <sz val="10.0"/>
        <u/>
      </rPr>
      <t>&gt;&gt; You can also view a more in-depth training guide here &lt;&lt;</t>
    </r>
  </si>
  <si>
    <t>OVERVIEW &amp; COLOR CODING</t>
  </si>
  <si>
    <t>Template Purpose</t>
  </si>
  <si>
    <t>This workbook is a budget and multi-year forecast tool designed for public media grantees. It supports fiscal year planning, three scenario analyses (Base / Optimistic / Conservative), and a going-concern liquidity check. All data entry happens in two places: the Assumptions tab and the Cash Flow tab. Every other sheet auto-populates.</t>
  </si>
  <si>
    <t>Workbook Structure (6 Tabs)</t>
  </si>
  <si>
    <t>① Assumptions — All inputs go here (org info, scenario, revenue/expense line items, cash balances)
② Revenue Budget — Auto-populated 5-year revenue view (2 actuals + budget + 2 forecasts)
③ Expense Budget — Auto-populated 5-year expense view (same structure)
④ Dashboard — KPIs, liquidity monitor, scenario comparison, revenue mix
⑤ Cash Flow — Quarterly cash projection for the budget year (manual entry)
⑥ Instructions — Quick-start reference (the original tab)</t>
  </si>
  <si>
    <t>Color Coding Legend</t>
  </si>
  <si>
    <t>Blue text on yellow background  →  USER INPUT. Type your numbers here.
Blue text (no fill)  →  Editable input (Actuals columns in Assumptions).
Black text  →  FORMULA. Calculated automatically — do not overwrite.
Green text  →  LINKED. Formula pulls data from another sheet.
Green fill  →  LINKED. Value pulled from another sheet.
Yellow fill  →  KEY INPUT. Cell needs attention or data entry.</t>
  </si>
  <si>
    <t>Key Rule</t>
  </si>
  <si>
    <t>Only edit blue cells. If a cell has black or green text, it contains a formula. Overwriting a formula will break downstream calculations on the Revenue Budget, Expense Budget, and Dashboard.</t>
  </si>
  <si>
    <t>ASSUMPTIONS TAB  (Primary Input Sheet)</t>
  </si>
  <si>
    <t>This is the only tab where you enter budget data. Everything else in the workbook flows from here.</t>
  </si>
  <si>
    <t>Section A: Organization Information</t>
  </si>
  <si>
    <t>Cell B5 — Organization Name: Type your org name. Appears in the Dashboard title.
Cell B6 — Station Type: Optional label (e.g., "Joint TV/Radio Licensee").
Cell B7 — Fiscal Year End: Your fiscal year-end date (default: September 30).
Cell B8 — Budget Fiscal Year: SELECT FROM DROPDOWN (2024–2032). This single cell drives every year label across all sheets. Changing it updates all headers, titles, and column labels automatically.
Cell B9 — Prepared By: Name of the person preparing the budget.</t>
  </si>
  <si>
    <t>Section B: Scenario Toggle</t>
  </si>
  <si>
    <t>Cell B12 — Active Scenario: SELECT FROM DROPDOWN. Three options:
•  Base (1.00x revenue, 1.00x expenses) — Standard projections, no adjustment.
•  Optimistic (1.10x revenue, 0.95x expenses) — 10% more revenue, 5% less expenses.
•  Conservative (0.85x revenue, 1.05x expenses) — 15% less revenue, 5% more expenses.
The active multiplier (rows 16–17) updates automatically and is applied to every FY Budget line in the Revenue and Expense Budget sheets. Rows 14–15 show the multiplier values for each scenario — you can edit these to customize the scenario definitions (e.g., change Optimistic revenue from 1.10x to 1.15x).</t>
  </si>
  <si>
    <t>Section C: Forecast Assumptions</t>
  </si>
  <si>
    <t>Cell B19 — Revenue Annual Growth Rate (default: 5.0%): Applied to FY2027 and FY2028 Revenue forecasts. Each forecast year compounds from the prior year: FY2027 = FY2026 Budget × (1 + Growth Rate), FY2028 = FY2027 × (1 + Growth Rate).
Cell B20 — Expense Annual Escalator (default: 3.0%): Same compounding logic applied to expense forecasts.
These rates interact with the Scenario Toggle: the scenario adjusts the FY2026 base, then the growth rate compounds on top of that adjusted number for FY2027–28.</t>
  </si>
  <si>
    <t>Section D: Revenue Assumptions</t>
  </si>
  <si>
    <t>Rows 24–54 contain all revenue line items, organized into 8 categories:
•  Federal &amp; Public Broadcasting (CPB grants, national grants)
•  State &amp; Local Government
•  Membership &amp; Individual Giving
•  Underwriting &amp; Corporate
•  Events &amp; Community
•  Production &amp; Other Earned
•  Investment &amp; Passive Income
•  Station-Specific Items (5 customizable lines)
For each line, enter data in THREE columns:
•  Column B — FY(Year-2) Actual: Prior-prior year audited actual.
•  Column C — FY(Year-1) Actual: Prior year audited actual.
•  Column D — FY Base Budget: Your budget-year plan amount.
Column E (Notes/Source): Optional — document assumptions, sources, or instructions.
Lines labeled [Custom ...] or [Station-Specific ...] can be renamed. Just overwrite the label in column A. The Revenue Budget sheet pulls these names automatically.
Leave unused lines at zero — they will show as "-" in the budget sheets.</t>
  </si>
  <si>
    <t>Section E: Expense Assumptions</t>
  </si>
  <si>
    <t>Rows 59–88 — same structure as Revenue, organized into 9 categories:
•  Compensation (Salaries, Benefits, Payroll Taxes)
•  Programming
•  Professional Services
•  Facilities &amp; Equipment
•  Joint Operations
•  Fundraising &amp; Events
•  Admin &amp; Overhead
•  Non-Cash Charges (Depreciation, Amortization)
•  Station-Specific Items (5 customizable lines)
Enter the same three columns (B, C, D) for each line. Custom lines can be renamed in column A.</t>
  </si>
  <si>
    <t>Section F: Cash &amp; Liquidity Assumptions</t>
  </si>
  <si>
    <t>Cell B92 — Opening Cash: Cash on hand as of the fiscal year start (e.g., Oct 1). Use latest audited balance. Feeds into Cash Flow opening balance and Dashboard liquidity monitor.
Cell B93 — Board-Designated Investments: Investments available with Board approval. Included in the Dashboard liquidity calculation.
Cell B94 — Line of Credit Available: Per your credit facility agreement. Included in Dashboard liquidity.
Cell B95 — Min. Operating Cash Target: Your recommended minimum (e.g., ~3 months of cash expenses). For reference only — not used in any formula.</t>
  </si>
  <si>
    <t>REVENUE BUDGET TAB  (Auto-Populated)</t>
  </si>
  <si>
    <t>No data entry needed on this tab. Everything is formula-driven.</t>
  </si>
  <si>
    <t>What This Tab Shows</t>
  </si>
  <si>
    <t>A 5-column financial view of all revenue, organized into the same 8 categories as the Assumptions tab:
•  Column B — FY(Year-2) Actual: Pulled from Assumptions column B (green text).
•  Column C — FY(Year-1) Actual: Pulled from Assumptions column C (green text).
•  Column D — FY Budget: Pulled from Assumptions column D, multiplied by the Active Scenario Multiplier (green text on teal background).
•  Column E — FY+1 Forecast: FY Budget × (1 + Revenue Growth Rate from Assumptions B19).
•  Column F — FY+2 Forecast: FY+1 Forecast × (1 + Revenue Growth Rate).
•  Column G — Variance %: (FY Budget − FY-1 Actual) ÷ |FY-1 Actual|. Shows "-" if the prior year was zero.</t>
  </si>
  <si>
    <t>How It Connects</t>
  </si>
  <si>
    <t>•  Line-item labels (column A) are linked to Assumptions via formulas — rename a line in Assumptions and it updates here automatically.
•  Each category has a Subtotal row (bold, blue background) that sums its line items.
•  Row 61 — TOTAL REVENUE: Sum of all 8 subtotals. This feeds the Dashboard.
•  Changing the scenario on the Assumptions tab instantly recalculates every FY Budget cell (column D) and cascades into the forecast columns.</t>
  </si>
  <si>
    <t>EXPENSE BUDGET TAB  (Auto-Populated)</t>
  </si>
  <si>
    <t>No data entry needed on this tab. Same structure as Revenue Budget.</t>
  </si>
  <si>
    <t>A 5-column financial view of all expenses, organized into 9 categories:
•  Columns B–C: Actuals from Assumptions (green text).
•  Column D: FY Budget from Assumptions × Active Expense Multiplier.
•  Columns E–F: Forecasts using the Expense Escalator from Assumptions B20 (default: 3.0% annual compounding).
•  Column G: Variance % (same logic as Revenue Budget).
•  Row 63 — TOTAL EXPENSES: Sum of all 9 category subtotals. Feeds the Dashboard.
Note on Non-Cash Charges: Depreciation and Amortization are included in Total Expenses but are excluded from the Dashboard’s "Projected Annual Cash Expenses" (liquidity calculation). This is handled automatically.</t>
  </si>
  <si>
    <t>DASHBOARD TAB  (Auto-Populated)</t>
  </si>
  <si>
    <t>No data entry needed. This is your executive summary view.</t>
  </si>
  <si>
    <t>Section 1: Key Financial Metrics</t>
  </si>
  <si>
    <t>Displays Total Revenue, Total Expenses, and Net Change in Net Assets for all 5 fiscal years (2 actuals + budget + 2 forecasts). Also shows the Expense Ratio (Total Expenses ÷ Total Revenue) for each year.
All values pull directly from the Revenue Budget (row 61) and Expense Budget (row 63) totals.</t>
  </si>
  <si>
    <t>Section 2: Liquidity &amp; Going-Concern Monitor</t>
  </si>
  <si>
    <t>Calculates whether the organization has enough resources to operate:
•  Total Available Resources = Opening Cash + Board-Designated Investments + Line of Credit (from Assumptions B92–B94).
•  Projected Annual Cash Expenses = Total Expenses minus Non-Cash Charges (Depreciation + Amortization subtotal from Expense Budget row 52). This exclusion is calculated dynamically — it adjusts automatically if you add non-cash items.
•  Months of Cash Coverage = Total Available Resources ÷ (Cash Expenses ÷ 12).
If coverage drops below 1 month, the status line changes from "✅ LIQUIDITY OK" to "⚠️ GOING CONCERN RISK" with a red warning.
This is the most critical metric for CPB grantees. If the flag triggers, review your cash balances and expense projections.</t>
  </si>
  <si>
    <t>Section 3: Scenario Comparison</t>
  </si>
  <si>
    <t>Shows FY Budget Total Revenue, Total Expenses, and Net Position side-by-side for all three scenarios (Base, Optimistic, Conservative) — regardless of which scenario is currently active.
This lets you see the range of outcomes at a glance. The values are computed from the budget sheet totals, normalized back to the base budget, then re-multiplied by each scenario’s multiplier. If you customize the multipliers (Assumptions rows 14–15), this table reflects your custom definitions.</t>
  </si>
  <si>
    <t>Section 4: Revenue Mix</t>
  </si>
  <si>
    <t>Breaks down FY Budget revenue by the 8 source categories, showing both dollar amounts and % of total. Values pull from the Revenue Budget subtotal rows (D10, D16, D22, D29, D36, D43, D50, D58).
Use this to assess concentration risk — e.g., if &gt;50% of revenue comes from a single source.</t>
  </si>
  <si>
    <t>CASH FLOW TAB  (Partial Manual Entry)</t>
  </si>
  <si>
    <t>This is the second (and only other) tab that requires data entry.</t>
  </si>
  <si>
    <t>Purpose</t>
  </si>
  <si>
    <t>Projects cash inflows and outflows by quarter (Q1–Q4) for the budget fiscal year. Unlike the operating budget (which is annual), this tab captures the timing of when cash actually moves — critical for managing liquidity throughout the year.</t>
  </si>
  <si>
    <t>How to Enter Data</t>
  </si>
  <si>
    <t>Blue cells in columns C–F (Q1 through Q4) are editable. Enter ALL amounts as POSITIVE numbers.
Cash Inflows (rows 6–12):
•  Enter expected cash receipts by quarter for each inflow category (grants, membership, underwriting, etc.).
•  Row 12 = Subtotal (auto-sum of rows 6–11).
Cash Outflows (rows 15–21):
•  Enter expected cash disbursements by quarter for each expense category.
•  Enter these as POSITIVE numbers — the formula subtracts them automatically.
•  Row 21 = Subtotal (auto-sum of rows 15–20).
Automated Rows:
•  Row 24 — Net Cash Flow = Inflows − Outflows (per quarter).
•  Row 25 — Opening Cash Balance: Pulled from Assumptions B92. Only shown for Q1 and FY Total.
•  Row 26 — Closing Cash Balance: Cumulative (Opening + Q1 Net → carried forward each quarter).
•  Column G — FY Total: Sum of all four quarters.</t>
  </si>
  <si>
    <t>Budget Reconciliation Check</t>
  </si>
  <si>
    <t>At the bottom of the Cash Flow tab (rows 30–37), a reconciliation section compares:
•  FY Total Cash Inflows vs. Budget Total Revenue (from Revenue Budget)
•  FY Total Cash Outflows vs. Budget Total Expenses (from Expense Budget)
A non-zero difference is expected (cash ≠ accrual), but large variances should be investigated. Common reasons for differences:
•  Multi-year grants received in advance or arrears
•  Capital expenditures that are expensed over time (depreciation)
•  Prepaid expenses or deferred revenue
If the differences are zero across the board, your cash projections perfectly match the operating budget (unusual but possible for simple organizations).</t>
  </si>
  <si>
    <t>YEAR ROLL-FORWARD PROCEDURE</t>
  </si>
  <si>
    <t>Follow these steps at the start of each new budget cycle to reuse this workbook.</t>
  </si>
  <si>
    <t>Step 1: Shift Actuals</t>
  </si>
  <si>
    <t>In the Assumptions tab, copy the FY(Year-1) Actual column (C) values and paste them into the FY(Year-2) Actual column (B). Do this for both Revenue (rows 24–54) and Expense (rows 59–88) sections. Then paste your newly audited actuals into column C.
Example: Rolling from FY2026 to FY2027:
•  Copy C24:C54 → Paste as Values into B24:B54
•  Enter new FY2026 audited actuals into C24:C54
•  Repeat for expenses: C59:C88 → B59:B88, then enter new actuals in C59:C88</t>
  </si>
  <si>
    <t>Step 2: Update Base Budget Inputs</t>
  </si>
  <si>
    <t>In the Assumptions tab, update column D (FY Base Budget) with your new budget-year line items for both Revenue and Expense sections.
Also update:
•  B92 — Opening Cash: Latest audited cash balance as of the new fiscal year start.
•  B93 — Board-Designated Investments: Current balance.
•  B94 — Line of Credit Available: Current availability.
•  B19/B20 — Growth Rate and Escalator if your assumptions have changed.</t>
  </si>
  <si>
    <t>Step 3: Change the Fiscal Year</t>
  </si>
  <si>
    <t>In Assumptions cell B8, select the new fiscal year from the dropdown (e.g., change 2026 to 2027). All year labels across every sheet — headers, titles, column labels, and the Cash Flow quarter labels — update automatically.</t>
  </si>
  <si>
    <t>Step 4: Refresh Cash Flow</t>
  </si>
  <si>
    <t>Clear all blue quarterly input cells in the Cash Flow tab (inflow rows 6–11 and outflow rows 15–20, columns C–F). Re-enter new quarterly cash projections for the new budget year. The opening cash balance updates automatically from Assumptions B92.</t>
  </si>
  <si>
    <t>QUICK-START CHECKLIST (NEW USER)</t>
  </si>
  <si>
    <t>☐  Go to the Assumptions tab.
☐  Enter your organization name (B5) and station type (B6).
☐  Confirm fiscal year (B8) and fiscal year-end (B7).
☐  Select your scenario from the dropdown (B12). Start with "Base" if unsure.
☐  Enter FY(Year-2) Actual data in column B for all revenue lines (rows 24–54).
☐  Enter FY(Year-1) Actual data in column C for all revenue lines.
☐  Enter FY Base Budget in column D for all revenue lines.
☐  Repeat for all expense lines (rows 59–88).
☐  Enter Opening Cash (B92), Investments (B93), and Line of Credit (B94).
☐  Review the Revenue Growth Rate (B19) and Expense Escalator (B20) — adjust if needed.
☐  Switch to the Revenue Budget and Expense Budget tabs to verify your data looks correct.
☐  Check the Dashboard for KPIs, going-concern status, and scenario comparison.
☐  Go to Cash Flow tab and enter quarterly inflows (rows 6–11) and outflows (rows 15–20) in blue cells. Use positive numbers.
☐  Review the Budget Reconciliation Check at the bottom of Cash Flow.
☐  Done! Save your workbook.</t>
  </si>
  <si>
    <t>TROUBLESHOOTING &amp; FAQ</t>
  </si>
  <si>
    <t>Q: I changed a value in Assumptions but nothing updated on the Budget sheets.</t>
  </si>
  <si>
    <t>Check that calculation mode is set to Automatic (Formulas → Calculation Options → Automatic). If set to Manual, press Ctrl+Shift+F9 to force recalculation.</t>
  </si>
  <si>
    <t>Q: The Dashboard shows a "⚠️ GOING CONCERN RISK" flag.</t>
  </si>
  <si>
    <t>This means projected liquidity (Cash + Investments + Line of Credit) covers less than 1 month of cash expenses. Check: (1) Are the cash/liquidity inputs in Assumptions B92–B94 up to date? (2) Are expenses overstated? (3) Consider switching to the Conservative scenario to stress-test further.</t>
  </si>
  <si>
    <t>Q: I accidentally overwrote a formula. How do I fix it?</t>
  </si>
  <si>
    <t>Press Ctrl+Z immediately to undo. If you saved over it, the safest fix is to re-download the original template and copy the affected formula from the same cell. Formulas are always in black or green text cells — never edit those.</t>
  </si>
  <si>
    <t>Q: I want to add a new revenue or expense line item.</t>
  </si>
  <si>
    <t>Use one of the "[Custom ...]" or "[Station-Specific ...]" placeholder lines in the Assumptions tab. Rename the label in column A and enter your amounts. The Budget sheets will pick up the new name and values automatically. Do NOT insert new rows — this could break formula ranges.</t>
  </si>
  <si>
    <t>Q: Can I change the scenario multiplier values?</t>
  </si>
  <si>
    <t>Yes. Edit the multiplier values in Assumptions rows 14–15 (Base, Optimistic, Conservative columns). For example, change the Optimistic revenue multiplier from 1.10x to 1.20x. The active multiplier (row 16/17) and all budget calculations update automatically.</t>
  </si>
  <si>
    <t>Q: Why don't Cash Flow totals match the Budget totals?</t>
  </si>
  <si>
    <t>The Cash Flow tab is a separate manual projection of when cash actually moves. The operating budget is accrual-based. Differences are normal due to timing (grants received in advance, capital expenditures, prepaid expenses, etc.). The Budget Reconciliation Check at the bottom of Cash Flow helps you track these differences.</t>
  </si>
  <si>
    <t>PUBLIC MEDIA BUDGET &amp; FORECAST TEMPLATE  |  User Guide</t>
  </si>
  <si>
    <t>Designed for Public Media Grantees  •  Fiscal Year Planning &amp; Scenario Analysis</t>
  </si>
  <si>
    <t>HOW TO USE THIS TEMPLATE</t>
  </si>
  <si>
    <t>STEP 1: Assumptions Tab</t>
  </si>
  <si>
    <t>Enter org name, fiscal year, CPB/grant amounts, select scenario (Base / Optimistic / Conservative) from the dropdown, and set the Revenue Growth Rate and Expense Escalator for FY2027–2028 forecasts.</t>
  </si>
  <si>
    <t>STEP 2: Revenue Budget</t>
  </si>
  <si>
    <t>Auto-populated from Assumptions. Labels, actuals, and budget amounts are formula-linked (green text). Forecast columns use the Revenue Growth Rate set in Assumptions. No input needed.</t>
  </si>
  <si>
    <t>STEP 3: Expense Budget</t>
  </si>
  <si>
    <t>Auto-populated from Assumptions. Labels, actuals, and budget amounts are formula-linked (green text). Forecast columns use the Expense Escalator set in Assumptions. No input needed.</t>
  </si>
  <si>
    <t>STEP 4: Dashboard</t>
  </si>
  <si>
    <t>Auto-populated KPIs, going-concern flag, scenario comparison, and revenue mix — no input needed.</t>
  </si>
  <si>
    <t>STEP 5: Cash Flow</t>
  </si>
  <si>
    <t>Quarterly cash inflow/outflow projection. Enter all amounts as positive numbers in blue cells. A Budget Reconciliation Check at the bottom compares your cash projections to the operating budget.</t>
  </si>
  <si>
    <t>COLOR CODING</t>
  </si>
  <si>
    <t>Blue Text — USER INPUT</t>
  </si>
  <si>
    <t>Type your numbers in blue cells. These are hardcoded assumptions.</t>
  </si>
  <si>
    <t>Black Text — FORMULA</t>
  </si>
  <si>
    <t>Calculated automatically. Do not overwrite.</t>
  </si>
  <si>
    <t>Yellow Fill — KEY INPUT</t>
  </si>
  <si>
    <t>Cell requires attention or data entry.</t>
  </si>
  <si>
    <t>Green Fill — LINKED</t>
  </si>
  <si>
    <t>Value pulled from another sheet in this workbook.</t>
  </si>
  <si>
    <t>Green Text — LINKED</t>
  </si>
  <si>
    <t>Formula pulls data from another sheet (labels, actuals, budget amounts).</t>
  </si>
  <si>
    <t>IMPORTANT NOTES</t>
  </si>
  <si>
    <t>• The two "Actual" columns in Assumptions are the historical baseline. Replace with your organization's audited data — Revenue &amp; Expense Budget sheets pull from Assumptions automatically.</t>
  </si>
  <si>
    <t>• The going-concern flag (Dashboard) auto-triggers if projected liquidity &lt; 1 month of expenses.</t>
  </si>
  <si>
    <t>• To reuse for another grantee: (1) Go to Assumptions tab, (2) Clear all yellow-highlighted input cells, (3) Enter new org name, fiscal year, and all blue input cells.</t>
  </si>
  <si>
    <t>• This is a blank template. Enter your organization's data in the Assumptions tab — Revenue and Expense Budget sheets auto-populate from Assumptions.</t>
  </si>
  <si>
    <t>YEAR ROLL-FORWARD GUIDE</t>
  </si>
  <si>
    <t>All year labels across the workbook are driven by a single cell: Assumptions → B8 (Budget Fiscal Year). To roll forward:</t>
  </si>
  <si>
    <t>Step 1 — Shift actuals</t>
  </si>
  <si>
    <t>In Assumptions: shift FY(Year-1) Actual column values (col C) into FY(Year-2) Actual (col B), then paste new audited actuals into FY(Year-1) Actual (col C). Revenue &amp; Expense Budget sheets auto-update.</t>
  </si>
  <si>
    <t>Step 2 — Update base inputs</t>
  </si>
  <si>
    <t>In Assumptions: update the FY Base Budget column (D) with new budget-year line items. Update Opening Cash, Investments, and Line of Credit with latest audited balances.</t>
  </si>
  <si>
    <t>Step 3 — Change the year</t>
  </si>
  <si>
    <t>In Assumptions → B8: select the new fiscal year from the dropdown (e.g., 2027). All headers, titles, and labels across every sheet update automatically.</t>
  </si>
  <si>
    <t>Step 4 — Refresh Cash Flow</t>
  </si>
  <si>
    <t>Clear all blue quarterly input cells in the Cash Flow tab and re-enter new quarterly cash projections for the budget year.</t>
  </si>
  <si>
    <t>BUDGET &amp; FORECAST ASSUMPTIONS</t>
  </si>
  <si>
    <t>Blue cells = user inputs  •  Scenario toggle updates Revenue &amp; Expense sheets automatically</t>
  </si>
  <si>
    <t xml:space="preserve">  ORGANIZATION INFORMATION</t>
  </si>
  <si>
    <t>Organization Name</t>
  </si>
  <si>
    <t>[Your Organization Name]</t>
  </si>
  <si>
    <t>Station Type</t>
  </si>
  <si>
    <t>Fiscal Year End</t>
  </si>
  <si>
    <t>September 30</t>
  </si>
  <si>
    <t>Budget Fiscal Year</t>
  </si>
  <si>
    <t>Prepared By</t>
  </si>
  <si>
    <t xml:space="preserve">  SCENARIO TOGGLE</t>
  </si>
  <si>
    <t>Active Scenario</t>
  </si>
  <si>
    <t>Conservative</t>
  </si>
  <si>
    <t>Base</t>
  </si>
  <si>
    <t>Optimistic</t>
  </si>
  <si>
    <t>Revenue Multiplier</t>
  </si>
  <si>
    <t>Expense Multiplier</t>
  </si>
  <si>
    <t>ACTIVE Revenue Multiplier →</t>
  </si>
  <si>
    <t>Used by Revenue Budget sheet</t>
  </si>
  <si>
    <t>ACTIVE Expense Multiplier →</t>
  </si>
  <si>
    <t>Used by Expense Budget sheet</t>
  </si>
  <si>
    <t xml:space="preserve">  FORECAST ASSUMPTIONS</t>
  </si>
  <si>
    <t>Revenue Annual Growth Rate</t>
  </si>
  <si>
    <t>Applied to FY2027–2028 Revenue forecasts</t>
  </si>
  <si>
    <t>Expense Annual Escalator</t>
  </si>
  <si>
    <t>Applied to FY2027–2028 Expense forecasts</t>
  </si>
  <si>
    <t>REVENUE LINE</t>
  </si>
  <si>
    <t>Notes/Source</t>
  </si>
  <si>
    <t>CPB – Community Service Grant</t>
  </si>
  <si>
    <t>Enter CPB CSG amount</t>
  </si>
  <si>
    <t>CPB – Other Funds / NPR</t>
  </si>
  <si>
    <t>Enter other CPB/NPR funds</t>
  </si>
  <si>
    <t>New National Grant (Dec 2025)</t>
  </si>
  <si>
    <t>Enter national grant amount</t>
  </si>
  <si>
    <t>[Custom Federal Revenue]</t>
  </si>
  <si>
    <t>Rename as needed</t>
  </si>
  <si>
    <t>State Appropriations (Indiana)</t>
  </si>
  <si>
    <t>Enter state appropriations</t>
  </si>
  <si>
    <t>New Local Funding Commitments</t>
  </si>
  <si>
    <t>Enter local government funding</t>
  </si>
  <si>
    <t>[Custom State/Local Revenue]</t>
  </si>
  <si>
    <t>Membership &amp; Major Gifts</t>
  </si>
  <si>
    <t>Enter membership/major gifts target</t>
  </si>
  <si>
    <t>Corporate Membership Revenue</t>
  </si>
  <si>
    <t>Enter corporate membership revenue</t>
  </si>
  <si>
    <t>[Custom Membership Revenue]</t>
  </si>
  <si>
    <t>Underwriting &amp; Corporate</t>
  </si>
  <si>
    <t>Enter underwriting revenue</t>
  </si>
  <si>
    <t>Trade Underwriting</t>
  </si>
  <si>
    <t>Enter trade underwriting</t>
  </si>
  <si>
    <t>Corporate Sponsorships</t>
  </si>
  <si>
    <t>Enter corporate sponsorships</t>
  </si>
  <si>
    <t>[Custom Underwriting Revenue]</t>
  </si>
  <si>
    <t>Auction &amp; Special Events</t>
  </si>
  <si>
    <t>Enter auction/events revenue</t>
  </si>
  <si>
    <t>In-Kind Contributions</t>
  </si>
  <si>
    <t>Enter in-kind contributions</t>
  </si>
  <si>
    <t>Community Issued Support</t>
  </si>
  <si>
    <t>Enter community support</t>
  </si>
  <si>
    <t>[Custom Events Revenue]</t>
  </si>
  <si>
    <t>Production Revenue</t>
  </si>
  <si>
    <t>Enter production revenue</t>
  </si>
  <si>
    <t>Rental Income</t>
  </si>
  <si>
    <t>Enter rental income</t>
  </si>
  <si>
    <t>Business Services Revenue</t>
  </si>
  <si>
    <t>Enter business services revenue</t>
  </si>
  <si>
    <t>[Custom Production Revenue]</t>
  </si>
  <si>
    <t>Investment Return</t>
  </si>
  <si>
    <t>Enter investment return</t>
  </si>
  <si>
    <t>Miscellaneous Revenue</t>
  </si>
  <si>
    <t>Enter miscellaneous revenue</t>
  </si>
  <si>
    <t>Other Earned Revenue</t>
  </si>
  <si>
    <t>Enter other earned revenue</t>
  </si>
  <si>
    <t>[Custom Investment Revenue]</t>
  </si>
  <si>
    <t>[Station-Specific Revenue 1]</t>
  </si>
  <si>
    <t>Rename — station-specific line</t>
  </si>
  <si>
    <t>[Station-Specific Revenue 2]</t>
  </si>
  <si>
    <t>[Station-Specific Revenue 3]</t>
  </si>
  <si>
    <t>[Station-Specific Revenue 4]</t>
  </si>
  <si>
    <t>[Station-Specific Revenue 5]</t>
  </si>
  <si>
    <t>EXPENSE LINE</t>
  </si>
  <si>
    <t>Notes</t>
  </si>
  <si>
    <t>Salaries &amp; Wages</t>
  </si>
  <si>
    <t>Enter total salaries &amp; wages</t>
  </si>
  <si>
    <t>Employee Benefits</t>
  </si>
  <si>
    <t>Enter employee benefits</t>
  </si>
  <si>
    <t>Payroll Taxes</t>
  </si>
  <si>
    <t>Enter payroll taxes</t>
  </si>
  <si>
    <t>Programming Expenses</t>
  </si>
  <si>
    <t>Enter programming expenses</t>
  </si>
  <si>
    <t>Legal &amp; Accounting</t>
  </si>
  <si>
    <t>Enter legal &amp; accounting</t>
  </si>
  <si>
    <t>Equipment Rental &amp; Maintenance</t>
  </si>
  <si>
    <t>Enter equipment costs</t>
  </si>
  <si>
    <t>Joint Master Control</t>
  </si>
  <si>
    <t>Enter joint master control</t>
  </si>
  <si>
    <t>Fiber Transmission Link</t>
  </si>
  <si>
    <t>Enter fiber/transmission costs</t>
  </si>
  <si>
    <t>Dues &amp; Subscriptions</t>
  </si>
  <si>
    <t>Enter dues &amp; subscriptions</t>
  </si>
  <si>
    <t>Insurance</t>
  </si>
  <si>
    <t>Enter insurance costs</t>
  </si>
  <si>
    <t>Utilities</t>
  </si>
  <si>
    <t>Enter utilities</t>
  </si>
  <si>
    <t>Depreciation</t>
  </si>
  <si>
    <t>Non-cash charge</t>
  </si>
  <si>
    <t>Amortization (Program Licenses)</t>
  </si>
  <si>
    <t>Enter auction/events expenses</t>
  </si>
  <si>
    <t>Membership Costs</t>
  </si>
  <si>
    <t>Enter membership costs</t>
  </si>
  <si>
    <t>In-Kind Trades &amp; Programming</t>
  </si>
  <si>
    <t>Enter in-kind expenses</t>
  </si>
  <si>
    <t>Other Expenses</t>
  </si>
  <si>
    <t>Enter other expenses</t>
  </si>
  <si>
    <t>[Custom Compensation Expense]</t>
  </si>
  <si>
    <t>[Custom Programming Expense]</t>
  </si>
  <si>
    <t>[Custom Professional Services]</t>
  </si>
  <si>
    <t>[Custom Facilities Expense]</t>
  </si>
  <si>
    <t>[Custom Joint Operations]</t>
  </si>
  <si>
    <t>[Custom Fundraising Expense]</t>
  </si>
  <si>
    <t>[Custom Admin Expense]</t>
  </si>
  <si>
    <t>[Custom Non-Cash Charge]</t>
  </si>
  <si>
    <t>[Station-Specific Expense 1]</t>
  </si>
  <si>
    <t>[Station-Specific Expense 2]</t>
  </si>
  <si>
    <t>[Station-Specific Expense 3]</t>
  </si>
  <si>
    <t>[Station-Specific Expense 4]</t>
  </si>
  <si>
    <t>[Station-Specific Expense 5]</t>
  </si>
  <si>
    <t xml:space="preserve">  CASH &amp; LIQUIDITY ASSUMPTIONS</t>
  </si>
  <si>
    <t>From latest audited balance sheet</t>
  </si>
  <si>
    <t>Board-Designated Investments</t>
  </si>
  <si>
    <t>Available with Board approval</t>
  </si>
  <si>
    <t>Line of Credit Available</t>
  </si>
  <si>
    <t>Per credit facility agreement</t>
  </si>
  <si>
    <t>Min. Operating Cash Target ($)</t>
  </si>
  <si>
    <t>Recommended ~3 months of cash expenses</t>
  </si>
  <si>
    <t>REVENUE BUDGET &amp; FORECAST</t>
  </si>
  <si>
    <t>REVENUE CATEGORY</t>
  </si>
  <si>
    <t xml:space="preserve">  FEDERAL &amp; PUBLIC BROADCASTING</t>
  </si>
  <si>
    <t xml:space="preserve">    Subtotal</t>
  </si>
  <si>
    <t xml:space="preserve">  STATE &amp; LOCAL GOVERNMENT</t>
  </si>
  <si>
    <t xml:space="preserve">  MEMBERSHIP &amp; INDIVIDUAL</t>
  </si>
  <si>
    <t xml:space="preserve">  UNDERWRITING &amp; CORPORATE</t>
  </si>
  <si>
    <t xml:space="preserve">  EVENTS &amp; COMMUNITY</t>
  </si>
  <si>
    <t xml:space="preserve">  PRODUCTION &amp; OTHER EARNED</t>
  </si>
  <si>
    <t xml:space="preserve">  INVESTMENT &amp; PASSIVE INCOME</t>
  </si>
  <si>
    <t xml:space="preserve">  STATION-SPECIFIC ITEMS</t>
  </si>
  <si>
    <t>TOTAL REVENUE</t>
  </si>
  <si>
    <t>EXPENSE BUDGET &amp; FORECAST</t>
  </si>
  <si>
    <t>EXPENSE CATEGORY</t>
  </si>
  <si>
    <t xml:space="preserve">  COMPENSATION</t>
  </si>
  <si>
    <t xml:space="preserve">  PROGRAMMING</t>
  </si>
  <si>
    <t xml:space="preserve">  PROFESSIONAL SERVICES</t>
  </si>
  <si>
    <t xml:space="preserve">  FACILITIES &amp; EQUIPMENT</t>
  </si>
  <si>
    <t xml:space="preserve">  JOINT OPERATIONS</t>
  </si>
  <si>
    <t xml:space="preserve">  FUNDRAISING &amp; EVENTS</t>
  </si>
  <si>
    <t xml:space="preserve">  ADMIN &amp; OVERHEAD</t>
  </si>
  <si>
    <t xml:space="preserve">  NON-CASH CHARGES</t>
  </si>
  <si>
    <t>TOTAL EXPENSES</t>
  </si>
  <si>
    <t>← Select scenario from Assumptions tab dropdown</t>
  </si>
  <si>
    <t>METRIC</t>
  </si>
  <si>
    <t>Total Revenue</t>
  </si>
  <si>
    <t>Total Expenses</t>
  </si>
  <si>
    <t>Net Change in Net Assets</t>
  </si>
  <si>
    <t>Expense Ratio  (Total Exp ÷ Total Rev)</t>
  </si>
  <si>
    <t xml:space="preserve">  LIQUIDITY &amp; GOING CONCERN MONITOR</t>
  </si>
  <si>
    <t>Total Available Resources</t>
  </si>
  <si>
    <t>Projected Annual Cash Expenses</t>
  </si>
  <si>
    <t>Months of Cash Coverage</t>
  </si>
  <si>
    <t>SCENARIO</t>
  </si>
  <si>
    <t>Net Position</t>
  </si>
  <si>
    <t>Source</t>
  </si>
  <si>
    <t>Amount ($)</t>
  </si>
  <si>
    <t>% of Total</t>
  </si>
  <si>
    <t xml:space="preserve">  Federal / CPB / National Grants</t>
  </si>
  <si>
    <t xml:space="preserve">  State &amp; Local</t>
  </si>
  <si>
    <t xml:space="preserve">  Membership &amp; Individual Giving</t>
  </si>
  <si>
    <t xml:space="preserve">  Underwriting &amp; Corporate</t>
  </si>
  <si>
    <t xml:space="preserve">  Events &amp; Community</t>
  </si>
  <si>
    <t xml:space="preserve">  Production &amp; Other Earned</t>
  </si>
  <si>
    <t xml:space="preserve">  Investment &amp; Passive Income</t>
  </si>
  <si>
    <t xml:space="preserve">  Station-Specific Items</t>
  </si>
  <si>
    <t>Blue cells = editable estimates  •  Non-cash items (depreciation, amortization) excluded</t>
  </si>
  <si>
    <t>CASH FLOW ITEM</t>
  </si>
  <si>
    <t xml:space="preserve">  CASH INFLOWS</t>
  </si>
  <si>
    <t xml:space="preserve">    CPB / National Grant Receipts</t>
  </si>
  <si>
    <t xml:space="preserve">    Membership Revenue</t>
  </si>
  <si>
    <t xml:space="preserve">    Underwriting &amp; Corporate</t>
  </si>
  <si>
    <t xml:space="preserve">    Auction &amp; Events</t>
  </si>
  <si>
    <t xml:space="preserve">    State / Local Grants</t>
  </si>
  <si>
    <t xml:space="preserve">    Other Income</t>
  </si>
  <si>
    <t xml:space="preserve">  CASH OUTFLOWS</t>
  </si>
  <si>
    <t xml:space="preserve">    Payroll &amp; Benefits</t>
  </si>
  <si>
    <t xml:space="preserve">    Programming Expenses</t>
  </si>
  <si>
    <t xml:space="preserve">    Facilities &amp; Operations</t>
  </si>
  <si>
    <t xml:space="preserve">    Professional Services</t>
  </si>
  <si>
    <t xml:space="preserve">    Fundraising &amp; Events</t>
  </si>
  <si>
    <t xml:space="preserve">    Dues, Insurance, Other</t>
  </si>
  <si>
    <t>NET CASH FLOW</t>
  </si>
  <si>
    <t>Closing Cash Balance (Cumulative)</t>
  </si>
  <si>
    <t>Note: Enter all amounts as positive numbers. Adjust Q1-Q4 blue cells to match expected timing of cash receipts and disbursements.</t>
  </si>
  <si>
    <t xml:space="preserve">  BUDGET RECONCILIATION CHECK</t>
  </si>
  <si>
    <t>Budget Total Revenue (FY)</t>
  </si>
  <si>
    <t>Cash Flow Total Inflows (FY)</t>
  </si>
  <si>
    <t>Difference (Inflows − Budget Revenue)</t>
  </si>
  <si>
    <t>Budget Total Expenses (FY)</t>
  </si>
  <si>
    <t>Cash Flow Total Outflows (FY)</t>
  </si>
  <si>
    <t>Difference (Outflows − Budget Expenses)</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</si>
</sst>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quot;FY&quot;0"/>
    <numFmt numFmtId="165" formatCode="0.00\x"/>
    <numFmt numFmtId="166" formatCode="0.0%"/>
    <numFmt numFmtId="167" formatCode="\$#,##0;&quot;($&quot;#,##0\);\-"/>
    <numFmt numFmtId="168" formatCode="0.0%;\(0.0%\);\-"/>
    <numFmt numFmtId="169" formatCode="&quot;$&quot;#,##0;&quot;($&quot;#,##0\);\-"/>
    <numFmt numFmtId="170" formatCode="0.0"/>
  </numFmts>
  <fonts count="35">
    <font>
      <sz val="11.0"/>
      <color theme="1"/>
      <name val="Calibri"/>
      <scheme val="minor"/>
    </font>
    <font>
      <b/>
      <sz val="16.0"/>
      <color rgb="FFFFFFFF"/>
      <name val="Arial"/>
    </font>
    <font/>
    <font>
      <b/>
      <u/>
      <sz val="10.0"/>
      <color rgb="FFFFFFFF"/>
      <name val="Arial"/>
    </font>
    <font>
      <sz val="11.0"/>
      <color theme="1"/>
      <name val="Calibri"/>
    </font>
    <font>
      <b/>
      <sz val="14.0"/>
      <color rgb="FFFFFFFF"/>
      <name val="Arial"/>
    </font>
    <font>
      <b/>
      <sz val="12.0"/>
      <color rgb="FF1A2E4A"/>
      <name val="Arial"/>
    </font>
    <font>
      <b/>
      <sz val="10.0"/>
      <color rgb="FF2E5F8A"/>
      <name val="Arial"/>
    </font>
    <font>
      <sz val="9.0"/>
      <color rgb="FF333333"/>
      <name val="Arial"/>
    </font>
    <font>
      <b/>
      <sz val="10.0"/>
      <color rgb="FFC00000"/>
      <name val="Arial"/>
    </font>
    <font>
      <b/>
      <sz val="9.0"/>
      <color rgb="FFC00000"/>
      <name val="Arial"/>
    </font>
    <font>
      <i/>
      <sz val="9.0"/>
      <color rgb="FF595959"/>
      <name val="Arial"/>
    </font>
    <font>
      <b/>
      <sz val="10.0"/>
      <color rgb="FF1B6B6B"/>
      <name val="Arial"/>
    </font>
    <font>
      <b/>
      <sz val="9.0"/>
      <color rgb="FF333333"/>
      <name val="Arial"/>
    </font>
    <font>
      <b/>
      <sz val="11.0"/>
      <color rgb="FFFFFFFF"/>
      <name val="Arial"/>
    </font>
    <font>
      <b/>
      <sz val="10.0"/>
      <color rgb="FF1A2E4A"/>
      <name val="Arial"/>
    </font>
    <font>
      <b/>
      <sz val="9.0"/>
      <color rgb="FF2E5F8A"/>
      <name val="Arial"/>
    </font>
    <font>
      <sz val="9.0"/>
      <color rgb="FF595959"/>
      <name val="Arial"/>
    </font>
    <font>
      <b/>
      <sz val="9.0"/>
      <color rgb="FF0000FF"/>
      <name val="Arial"/>
    </font>
    <font>
      <b/>
      <sz val="9.0"/>
      <color rgb="FF1A2E4A"/>
      <name val="Arial"/>
    </font>
    <font>
      <b/>
      <sz val="9.0"/>
      <color rgb="FF217346"/>
      <name val="Arial"/>
    </font>
    <font>
      <b/>
      <sz val="9.0"/>
      <color rgb="FF008000"/>
      <name val="Arial"/>
    </font>
    <font>
      <b/>
      <sz val="10.0"/>
      <color rgb="FFFFFFFF"/>
      <name val="Arial"/>
    </font>
    <font>
      <b/>
      <sz val="9.0"/>
      <color rgb="FFFFFFFF"/>
      <name val="Arial"/>
    </font>
    <font>
      <sz val="9.0"/>
      <color rgb="FF0000FF"/>
      <name val="Arial"/>
    </font>
    <font>
      <b/>
      <sz val="11.0"/>
      <color rgb="FF0000FF"/>
      <name val="Arial"/>
    </font>
    <font>
      <sz val="9.0"/>
      <color rgb="FF1A2E4A"/>
      <name val="Arial"/>
    </font>
    <font>
      <sz val="9.0"/>
      <color rgb="FF000000"/>
      <name val="Arial"/>
    </font>
    <font>
      <i/>
      <sz val="8.0"/>
      <color rgb="FF595959"/>
      <name val="Arial"/>
    </font>
    <font>
      <sz val="9.0"/>
      <color rgb="FF008000"/>
      <name val="Arial"/>
    </font>
    <font>
      <sz val="9.0"/>
      <color rgb="FF217346"/>
      <name val="Arial"/>
    </font>
    <font>
      <b/>
      <sz val="9.0"/>
      <color rgb="FF000000"/>
      <name val="Arial"/>
    </font>
    <font>
      <b/>
      <sz val="10.0"/>
      <color rgb="FF000000"/>
      <name val="Arial"/>
    </font>
    <font>
      <sz val="9.0"/>
      <color rgb="FFC00000"/>
      <name val="Arial"/>
    </font>
    <font>
      <b/>
      <sz val="9.0"/>
      <color rgb="FF595959"/>
      <name val="Arial"/>
    </font>
  </fonts>
  <fills count="14">
    <fill>
      <patternFill patternType="none"/>
    </fill>
    <fill>
      <patternFill patternType="lightGray"/>
    </fill>
    <fill>
      <patternFill patternType="solid">
        <fgColor rgb="FF1A2E4A"/>
        <bgColor rgb="FF1A2E4A"/>
      </patternFill>
    </fill>
    <fill>
      <patternFill patternType="solid">
        <fgColor rgb="FF2E5F8A"/>
        <bgColor rgb="FF2E5F8A"/>
      </patternFill>
    </fill>
    <fill>
      <patternFill patternType="solid">
        <fgColor rgb="FFFFF3CD"/>
        <bgColor rgb="FFFFF3CD"/>
      </patternFill>
    </fill>
    <fill>
      <patternFill patternType="solid">
        <fgColor rgb="FFD0EAEA"/>
        <bgColor rgb="FFD0EAEA"/>
      </patternFill>
    </fill>
    <fill>
      <patternFill patternType="solid">
        <fgColor rgb="FF1B6B6B"/>
        <bgColor rgb="FF1B6B6B"/>
      </patternFill>
    </fill>
    <fill>
      <patternFill patternType="solid">
        <fgColor rgb="FFFFF2CC"/>
        <bgColor rgb="FFFFF2CC"/>
      </patternFill>
    </fill>
    <fill>
      <patternFill patternType="solid">
        <fgColor rgb="FFF5F5F5"/>
        <bgColor rgb="FFF5F5F5"/>
      </patternFill>
    </fill>
    <fill>
      <patternFill patternType="solid">
        <fgColor rgb="FF595959"/>
        <bgColor rgb="FF595959"/>
      </patternFill>
    </fill>
    <fill>
      <patternFill patternType="solid">
        <fgColor rgb="FFD6E4F0"/>
        <bgColor rgb="FFD6E4F0"/>
      </patternFill>
    </fill>
    <fill>
      <patternFill patternType="solid">
        <fgColor rgb="FFE2EFDA"/>
        <bgColor rgb="FFE2EFDA"/>
      </patternFill>
    </fill>
    <fill>
      <patternFill patternType="solid">
        <fgColor rgb="FFFCDCDC"/>
        <bgColor rgb="FFFCDCDC"/>
      </patternFill>
    </fill>
    <fill>
      <patternFill patternType="solid">
        <fgColor rgb="FFFFFFFF"/>
        <bgColor rgb="FFFFFFFF"/>
      </patternFill>
    </fill>
  </fills>
  <borders count="15">
    <border/>
    <border>
      <left/>
      <top/>
      <bottom/>
    </border>
    <border>
      <top/>
      <bottom/>
    </border>
    <border>
      <right/>
      <top/>
      <bottom/>
    </border>
    <border>
      <left/>
      <right/>
      <top/>
      <bottom/>
    </border>
    <border>
      <left style="thin">
        <color rgb="FFBFBFBF"/>
      </left>
      <right style="thin">
        <color rgb="FFBFBFBF"/>
      </right>
      <top style="thin">
        <color rgb="FFBFBFBF"/>
      </top>
      <bottom style="thin">
        <color rgb="FFBFBFBF"/>
      </bottom>
    </border>
    <border>
      <top style="thin">
        <color rgb="FFBFBFBF"/>
      </top>
      <bottom style="thin">
        <color rgb="FFBFBFBF"/>
      </bottom>
    </border>
    <border>
      <bottom style="thin">
        <color rgb="FFBFBFBF"/>
      </bottom>
    </border>
    <border>
      <left style="thin">
        <color rgb="FFBFBFBF"/>
      </left>
      <right style="thin">
        <color rgb="FFBFBFBF"/>
      </right>
      <top/>
      <bottom style="thin">
        <color rgb="FFBFBFBF"/>
      </bottom>
    </border>
    <border>
      <left style="thin">
        <color rgb="FFBFBFBF"/>
      </left>
      <right style="thin">
        <color rgb="FFBFBFBF"/>
      </right>
      <top style="thin">
        <color rgb="FFBFBFBF"/>
      </top>
      <bottom/>
    </border>
    <border>
      <left/>
      <right/>
      <top/>
      <bottom style="medium">
        <color rgb="FF1A2E4A"/>
      </bottom>
    </border>
    <border>
      <left style="thin">
        <color rgb="FFBFBFBF"/>
      </left>
      <right/>
      <top style="thin">
        <color rgb="FFBFBFBF"/>
      </top>
      <bottom style="thin">
        <color rgb="FFBFBFBF"/>
      </bottom>
    </border>
    <border>
      <left style="thin">
        <color rgb="FFBFBFBF"/>
      </left>
      <top style="thin">
        <color rgb="FFBFBFBF"/>
      </top>
      <bottom style="thin">
        <color rgb="FFBFBFBF"/>
      </bottom>
    </border>
    <border>
      <right/>
      <top style="thin">
        <color rgb="FFBFBFBF"/>
      </top>
      <bottom style="thin">
        <color rgb="FFBFBFBF"/>
      </bottom>
    </border>
    <border>
      <left/>
      <right style="thin">
        <color rgb="FFBFBFBF"/>
      </right>
      <top style="thin">
        <color rgb="FFBFBFBF"/>
      </top>
      <bottom style="thin">
        <color rgb="FFBFBFBF"/>
      </bottom>
    </border>
  </borders>
  <cellStyleXfs count="1">
    <xf borderId="0" fillId="0" fontId="0" numFmtId="0" applyAlignment="1" applyFont="1"/>
  </cellStyleXfs>
  <cellXfs count="111">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1" fillId="0" fontId="3" numFmtId="0" xfId="0" applyAlignment="1" applyBorder="1" applyFont="1">
      <alignment horizontal="center" readingOrder="0"/>
    </xf>
    <xf borderId="0" fillId="0" fontId="4" numFmtId="0" xfId="0" applyAlignment="1" applyFont="1">
      <alignment shrinkToFit="0" wrapText="1"/>
    </xf>
    <xf borderId="4" fillId="2" fontId="5" numFmtId="0" xfId="0" applyAlignment="1" applyBorder="1" applyFont="1">
      <alignment horizontal="center"/>
    </xf>
    <xf borderId="0" fillId="0" fontId="6" numFmtId="0" xfId="0" applyAlignment="1" applyFont="1">
      <alignment shrinkToFit="0" wrapText="1"/>
    </xf>
    <xf borderId="0" fillId="0" fontId="7" numFmtId="0" xfId="0" applyAlignment="1" applyFont="1">
      <alignment shrinkToFit="0" wrapText="1"/>
    </xf>
    <xf borderId="0" fillId="0" fontId="8" numFmtId="0" xfId="0" applyAlignment="1" applyFont="1">
      <alignment shrinkToFit="0" wrapText="1"/>
    </xf>
    <xf borderId="0" fillId="0" fontId="9" numFmtId="0" xfId="0" applyAlignment="1" applyFont="1">
      <alignment shrinkToFit="0" wrapText="1"/>
    </xf>
    <xf borderId="0" fillId="0" fontId="10" numFmtId="0" xfId="0" applyAlignment="1" applyFont="1">
      <alignment shrinkToFit="0" wrapText="1"/>
    </xf>
    <xf borderId="0" fillId="0" fontId="11" numFmtId="0" xfId="0" applyAlignment="1" applyFont="1">
      <alignment shrinkToFit="0" wrapText="1"/>
    </xf>
    <xf borderId="0" fillId="0" fontId="12" numFmtId="0" xfId="0" applyAlignment="1" applyFont="1">
      <alignment shrinkToFit="0" wrapText="1"/>
    </xf>
    <xf borderId="0" fillId="0" fontId="13" numFmtId="0" xfId="0" applyAlignment="1" applyFont="1">
      <alignment shrinkToFit="0" wrapText="1"/>
    </xf>
    <xf borderId="1" fillId="2" fontId="5" numFmtId="0" xfId="0" applyAlignment="1" applyBorder="1" applyFont="1">
      <alignment horizontal="center" vertical="center"/>
    </xf>
    <xf borderId="1" fillId="3" fontId="14" numFmtId="0" xfId="0" applyAlignment="1" applyBorder="1" applyFill="1" applyFont="1">
      <alignment horizontal="center" vertical="center"/>
    </xf>
    <xf borderId="0" fillId="0" fontId="15" numFmtId="0" xfId="0" applyAlignment="1" applyFont="1">
      <alignment horizontal="left" vertical="center"/>
    </xf>
    <xf borderId="0" fillId="0" fontId="16" numFmtId="0" xfId="0" applyAlignment="1" applyFont="1">
      <alignment horizontal="left" shrinkToFit="0" vertical="center" wrapText="1"/>
    </xf>
    <xf borderId="0" fillId="0" fontId="17" numFmtId="0" xfId="0" applyAlignment="1" applyFont="1">
      <alignment horizontal="left" shrinkToFit="0" vertical="center" wrapText="1"/>
    </xf>
    <xf borderId="0" fillId="0" fontId="18" numFmtId="0" xfId="0" applyAlignment="1" applyFont="1">
      <alignment horizontal="left" vertical="center"/>
    </xf>
    <xf borderId="0" fillId="0" fontId="17" numFmtId="0" xfId="0" applyAlignment="1" applyFont="1">
      <alignment horizontal="left" vertical="center"/>
    </xf>
    <xf borderId="0" fillId="0" fontId="19" numFmtId="0" xfId="0" applyAlignment="1" applyFont="1">
      <alignment horizontal="left" vertical="center"/>
    </xf>
    <xf borderId="4" fillId="4" fontId="19" numFmtId="0" xfId="0" applyAlignment="1" applyBorder="1" applyFill="1" applyFont="1">
      <alignment horizontal="left" vertical="center"/>
    </xf>
    <xf borderId="4" fillId="5" fontId="20" numFmtId="0" xfId="0" applyAlignment="1" applyBorder="1" applyFill="1" applyFont="1">
      <alignment horizontal="left" vertical="center"/>
    </xf>
    <xf borderId="4" fillId="5" fontId="21" numFmtId="0" xfId="0" applyAlignment="1" applyBorder="1" applyFont="1">
      <alignment horizontal="left" vertical="center"/>
    </xf>
    <xf borderId="0" fillId="0" fontId="15" numFmtId="0" xfId="0" applyAlignment="1" applyFont="1">
      <alignment horizontal="left"/>
    </xf>
    <xf borderId="0" fillId="0" fontId="16" numFmtId="0" xfId="0" applyAlignment="1" applyFont="1">
      <alignment horizontal="left"/>
    </xf>
    <xf borderId="0" fillId="0" fontId="17" numFmtId="0" xfId="0" applyAlignment="1" applyFont="1">
      <alignment horizontal="left"/>
    </xf>
    <xf borderId="1" fillId="3" fontId="22" numFmtId="0" xfId="0" applyAlignment="1" applyBorder="1" applyFont="1">
      <alignment horizontal="center" vertical="center"/>
    </xf>
    <xf borderId="1" fillId="3" fontId="23" numFmtId="0" xfId="0" applyAlignment="1" applyBorder="1" applyFont="1">
      <alignment horizontal="left" vertical="center"/>
    </xf>
    <xf borderId="5" fillId="4" fontId="24" numFmtId="0" xfId="0" applyAlignment="1" applyBorder="1" applyFont="1">
      <alignment horizontal="left" vertical="center"/>
    </xf>
    <xf borderId="5" fillId="4" fontId="24" numFmtId="164" xfId="0" applyAlignment="1" applyBorder="1" applyFont="1" applyNumberFormat="1">
      <alignment horizontal="left" vertical="center"/>
    </xf>
    <xf borderId="1" fillId="6" fontId="23" numFmtId="0" xfId="0" applyAlignment="1" applyBorder="1" applyFill="1" applyFont="1">
      <alignment horizontal="left" vertical="center"/>
    </xf>
    <xf borderId="5" fillId="7" fontId="25" numFmtId="0" xfId="0" applyAlignment="1" applyBorder="1" applyFill="1" applyFont="1">
      <alignment horizontal="left" vertical="center"/>
    </xf>
    <xf borderId="6" fillId="0" fontId="19" numFmtId="0" xfId="0" applyAlignment="1" applyBorder="1" applyFont="1">
      <alignment horizontal="center" vertical="center"/>
    </xf>
    <xf borderId="0" fillId="0" fontId="26" numFmtId="0" xfId="0" applyAlignment="1" applyFont="1">
      <alignment horizontal="center" vertical="center"/>
    </xf>
    <xf borderId="7" fillId="0" fontId="19" numFmtId="0" xfId="0" applyAlignment="1" applyBorder="1" applyFont="1">
      <alignment horizontal="center" vertical="center"/>
    </xf>
    <xf borderId="4" fillId="8" fontId="27" numFmtId="165" xfId="0" applyAlignment="1" applyBorder="1" applyFill="1" applyFont="1" applyNumberFormat="1">
      <alignment horizontal="left" vertical="center"/>
    </xf>
    <xf borderId="8" fillId="4" fontId="24" numFmtId="165" xfId="0" applyAlignment="1" applyBorder="1" applyFont="1" applyNumberFormat="1">
      <alignment horizontal="left" vertical="center"/>
    </xf>
    <xf borderId="5" fillId="4" fontId="24" numFmtId="165" xfId="0" applyAlignment="1" applyBorder="1" applyFont="1" applyNumberFormat="1">
      <alignment horizontal="left" vertical="center"/>
    </xf>
    <xf borderId="4" fillId="2" fontId="23" numFmtId="0" xfId="0" applyAlignment="1" applyBorder="1" applyFont="1">
      <alignment horizontal="left" vertical="center"/>
    </xf>
    <xf borderId="4" fillId="2" fontId="23" numFmtId="165" xfId="0" applyAlignment="1" applyBorder="1" applyFont="1" applyNumberFormat="1">
      <alignment horizontal="center" vertical="center"/>
    </xf>
    <xf borderId="0" fillId="0" fontId="28" numFmtId="0" xfId="0" applyAlignment="1" applyFont="1">
      <alignment horizontal="left" vertical="center"/>
    </xf>
    <xf borderId="4" fillId="3" fontId="23" numFmtId="0" xfId="0" applyAlignment="1" applyBorder="1" applyFont="1">
      <alignment horizontal="left" vertical="center"/>
    </xf>
    <xf borderId="4" fillId="3" fontId="4" numFmtId="0" xfId="0" applyBorder="1" applyFont="1"/>
    <xf borderId="9" fillId="4" fontId="24" numFmtId="166" xfId="0" applyAlignment="1" applyBorder="1" applyFont="1" applyNumberFormat="1">
      <alignment horizontal="left"/>
    </xf>
    <xf borderId="0" fillId="0" fontId="28" numFmtId="0" xfId="0" applyAlignment="1" applyFont="1">
      <alignment horizontal="left"/>
    </xf>
    <xf borderId="5" fillId="4" fontId="24" numFmtId="166" xfId="0" applyAlignment="1" applyBorder="1" applyFont="1" applyNumberFormat="1">
      <alignment horizontal="left"/>
    </xf>
    <xf borderId="5" fillId="9" fontId="23" numFmtId="0" xfId="0" applyAlignment="1" applyBorder="1" applyFill="1" applyFont="1">
      <alignment horizontal="center" shrinkToFit="0" vertical="center" wrapText="1"/>
    </xf>
    <xf borderId="0" fillId="0" fontId="24" numFmtId="167" xfId="0" applyAlignment="1" applyFont="1" applyNumberFormat="1">
      <alignment horizontal="right" vertical="center"/>
    </xf>
    <xf borderId="5" fillId="4" fontId="24" numFmtId="167" xfId="0" applyAlignment="1" applyBorder="1" applyFont="1" applyNumberFormat="1">
      <alignment horizontal="right" vertical="center"/>
    </xf>
    <xf borderId="4" fillId="4" fontId="24" numFmtId="0" xfId="0" applyAlignment="1" applyBorder="1" applyFont="1">
      <alignment horizontal="left" vertical="center"/>
    </xf>
    <xf borderId="4" fillId="4" fontId="24" numFmtId="167" xfId="0" applyAlignment="1" applyBorder="1" applyFont="1" applyNumberFormat="1">
      <alignment horizontal="right" vertical="center"/>
    </xf>
    <xf borderId="5" fillId="2" fontId="23" numFmtId="0" xfId="0" applyAlignment="1" applyBorder="1" applyFont="1">
      <alignment horizontal="center" shrinkToFit="0" vertical="center" wrapText="1"/>
    </xf>
    <xf borderId="0" fillId="0" fontId="29" numFmtId="0" xfId="0" applyAlignment="1" applyFont="1">
      <alignment horizontal="left" vertical="center"/>
    </xf>
    <xf borderId="0" fillId="0" fontId="29" numFmtId="167" xfId="0" applyAlignment="1" applyFont="1" applyNumberFormat="1">
      <alignment horizontal="right" vertical="center"/>
    </xf>
    <xf borderId="4" fillId="5" fontId="30" numFmtId="167" xfId="0" applyAlignment="1" applyBorder="1" applyFont="1" applyNumberFormat="1">
      <alignment horizontal="right" vertical="center"/>
    </xf>
    <xf borderId="0" fillId="0" fontId="27" numFmtId="167" xfId="0" applyAlignment="1" applyFont="1" applyNumberFormat="1">
      <alignment horizontal="right" vertical="center"/>
    </xf>
    <xf borderId="0" fillId="0" fontId="27" numFmtId="168" xfId="0" applyAlignment="1" applyFont="1" applyNumberFormat="1">
      <alignment horizontal="right" vertical="center"/>
    </xf>
    <xf borderId="4" fillId="4" fontId="29" numFmtId="0" xfId="0" applyAlignment="1" applyBorder="1" applyFont="1">
      <alignment horizontal="left" vertical="center"/>
    </xf>
    <xf borderId="10" fillId="10" fontId="19" numFmtId="167" xfId="0" applyAlignment="1" applyBorder="1" applyFill="1" applyFont="1" applyNumberFormat="1">
      <alignment horizontal="right" vertical="center"/>
    </xf>
    <xf borderId="4" fillId="10" fontId="19" numFmtId="168" xfId="0" applyAlignment="1" applyBorder="1" applyFont="1" applyNumberFormat="1">
      <alignment horizontal="right" vertical="center"/>
    </xf>
    <xf borderId="4" fillId="10" fontId="19" numFmtId="167" xfId="0" applyAlignment="1" applyBorder="1" applyFont="1" applyNumberFormat="1">
      <alignment horizontal="right" vertical="center"/>
    </xf>
    <xf borderId="4" fillId="6" fontId="23" numFmtId="0" xfId="0" applyAlignment="1" applyBorder="1" applyFont="1">
      <alignment horizontal="left" vertical="center"/>
    </xf>
    <xf borderId="4" fillId="6" fontId="23" numFmtId="167" xfId="0" applyAlignment="1" applyBorder="1" applyFont="1" applyNumberFormat="1">
      <alignment horizontal="left" vertical="center"/>
    </xf>
    <xf borderId="4" fillId="6" fontId="23" numFmtId="168" xfId="0" applyAlignment="1" applyBorder="1" applyFont="1" applyNumberFormat="1">
      <alignment horizontal="left" vertical="center"/>
    </xf>
    <xf borderId="4" fillId="4" fontId="21" numFmtId="0" xfId="0" applyAlignment="1" applyBorder="1" applyFont="1">
      <alignment horizontal="left" vertical="center"/>
    </xf>
    <xf borderId="4" fillId="10" fontId="21" numFmtId="167" xfId="0" applyAlignment="1" applyBorder="1" applyFont="1" applyNumberFormat="1">
      <alignment horizontal="right" vertical="center"/>
    </xf>
    <xf borderId="4" fillId="5" fontId="20" numFmtId="167" xfId="0" applyAlignment="1" applyBorder="1" applyFont="1" applyNumberFormat="1">
      <alignment horizontal="right" vertical="center"/>
    </xf>
    <xf borderId="4" fillId="2" fontId="14" numFmtId="0" xfId="0" applyAlignment="1" applyBorder="1" applyFont="1">
      <alignment horizontal="left" vertical="center"/>
    </xf>
    <xf borderId="4" fillId="2" fontId="14" numFmtId="167" xfId="0" applyAlignment="1" applyBorder="1" applyFont="1" applyNumberFormat="1">
      <alignment horizontal="right" vertical="center"/>
    </xf>
    <xf borderId="4" fillId="2" fontId="14" numFmtId="168" xfId="0" applyAlignment="1" applyBorder="1" applyFont="1" applyNumberFormat="1">
      <alignment horizontal="right" vertical="center"/>
    </xf>
    <xf borderId="1" fillId="2" fontId="22" numFmtId="0" xfId="0" applyAlignment="1" applyBorder="1" applyFont="1">
      <alignment horizontal="center" vertical="center"/>
    </xf>
    <xf borderId="1" fillId="2" fontId="23" numFmtId="0" xfId="0" applyAlignment="1" applyBorder="1" applyFont="1">
      <alignment horizontal="left" vertical="center"/>
    </xf>
    <xf borderId="5" fillId="3" fontId="23" numFmtId="0" xfId="0" applyAlignment="1" applyBorder="1" applyFont="1">
      <alignment horizontal="center" shrinkToFit="0" vertical="center" wrapText="1"/>
    </xf>
    <xf borderId="11" fillId="3" fontId="23" numFmtId="0" xfId="0" applyAlignment="1" applyBorder="1" applyFont="1">
      <alignment horizontal="center" shrinkToFit="0" vertical="center" wrapText="1"/>
    </xf>
    <xf borderId="4" fillId="5" fontId="30" numFmtId="169" xfId="0" applyAlignment="1" applyBorder="1" applyFont="1" applyNumberFormat="1">
      <alignment horizontal="right" vertical="center"/>
    </xf>
    <xf borderId="4" fillId="2" fontId="23" numFmtId="167" xfId="0" applyAlignment="1" applyBorder="1" applyFont="1" applyNumberFormat="1">
      <alignment horizontal="right" vertical="center"/>
    </xf>
    <xf borderId="4" fillId="2" fontId="23" numFmtId="169" xfId="0" applyAlignment="1" applyBorder="1" applyFont="1" applyNumberFormat="1">
      <alignment horizontal="right" vertical="center"/>
    </xf>
    <xf borderId="0" fillId="0" fontId="30" numFmtId="167" xfId="0" applyAlignment="1" applyFont="1" applyNumberFormat="1">
      <alignment horizontal="right" vertical="center"/>
    </xf>
    <xf borderId="0" fillId="0" fontId="31" numFmtId="167" xfId="0" applyAlignment="1" applyFont="1" applyNumberFormat="1">
      <alignment horizontal="right" vertical="center"/>
    </xf>
    <xf borderId="0" fillId="0" fontId="31" numFmtId="170" xfId="0" applyAlignment="1" applyFont="1" applyNumberFormat="1">
      <alignment horizontal="right" vertical="center"/>
    </xf>
    <xf borderId="12" fillId="7" fontId="32" numFmtId="0" xfId="0" applyAlignment="1" applyBorder="1" applyFont="1">
      <alignment horizontal="center" vertical="center"/>
    </xf>
    <xf borderId="6" fillId="0" fontId="2" numFmtId="0" xfId="0" applyBorder="1" applyFont="1"/>
    <xf borderId="13" fillId="0" fontId="2" numFmtId="0" xfId="0" applyBorder="1" applyFont="1"/>
    <xf borderId="0" fillId="0" fontId="26" numFmtId="0" xfId="0" applyAlignment="1" applyFont="1">
      <alignment horizontal="left" vertical="center"/>
    </xf>
    <xf borderId="4" fillId="8" fontId="27" numFmtId="167" xfId="0" applyAlignment="1" applyBorder="1" applyFont="1" applyNumberFormat="1">
      <alignment horizontal="right" vertical="center"/>
    </xf>
    <xf borderId="4" fillId="11" fontId="30" numFmtId="167" xfId="0" applyAlignment="1" applyBorder="1" applyFill="1" applyFont="1" applyNumberFormat="1">
      <alignment horizontal="right" vertical="center"/>
    </xf>
    <xf borderId="4" fillId="12" fontId="33" numFmtId="167" xfId="0" applyAlignment="1" applyBorder="1" applyFill="1" applyFont="1" applyNumberFormat="1">
      <alignment horizontal="right" vertical="center"/>
    </xf>
    <xf borderId="4" fillId="8" fontId="31" numFmtId="167" xfId="0" applyAlignment="1" applyBorder="1" applyFont="1" applyNumberFormat="1">
      <alignment horizontal="right" vertical="center"/>
    </xf>
    <xf borderId="4" fillId="11" fontId="20" numFmtId="167" xfId="0" applyAlignment="1" applyBorder="1" applyFont="1" applyNumberFormat="1">
      <alignment horizontal="right" vertical="center"/>
    </xf>
    <xf borderId="4" fillId="12" fontId="10" numFmtId="167" xfId="0" applyAlignment="1" applyBorder="1" applyFont="1" applyNumberFormat="1">
      <alignment horizontal="right" vertical="center"/>
    </xf>
    <xf borderId="0" fillId="0" fontId="34" numFmtId="0" xfId="0" applyAlignment="1" applyFont="1">
      <alignment horizontal="left" vertical="center"/>
    </xf>
    <xf borderId="0" fillId="0" fontId="34" numFmtId="167" xfId="0" applyAlignment="1" applyFont="1" applyNumberFormat="1">
      <alignment horizontal="right" vertical="center"/>
    </xf>
    <xf borderId="0" fillId="0" fontId="34" numFmtId="0" xfId="0" applyAlignment="1" applyFont="1">
      <alignment horizontal="right" vertical="center"/>
    </xf>
    <xf borderId="14" fillId="4" fontId="24" numFmtId="167" xfId="0" applyAlignment="1" applyBorder="1" applyFont="1" applyNumberFormat="1">
      <alignment horizontal="right" vertical="center"/>
    </xf>
    <xf borderId="5" fillId="13" fontId="31" numFmtId="167" xfId="0" applyAlignment="1" applyBorder="1" applyFill="1" applyFont="1" applyNumberFormat="1">
      <alignment horizontal="right" vertical="center"/>
    </xf>
    <xf borderId="4" fillId="2" fontId="14" numFmtId="169" xfId="0" applyAlignment="1" applyBorder="1" applyFont="1" applyNumberFormat="1">
      <alignment horizontal="right" vertical="center"/>
    </xf>
    <xf borderId="0" fillId="0" fontId="30" numFmtId="169" xfId="0" applyAlignment="1" applyFont="1" applyNumberFormat="1">
      <alignment horizontal="right" vertical="center"/>
    </xf>
    <xf borderId="0" fillId="0" fontId="17" numFmtId="167" xfId="0" applyAlignment="1" applyFont="1" applyNumberFormat="1">
      <alignment horizontal="right" vertical="center"/>
    </xf>
    <xf borderId="0" fillId="0" fontId="30" numFmtId="169" xfId="0" applyFont="1" applyNumberFormat="1"/>
    <xf borderId="5" fillId="5" fontId="19" numFmtId="169" xfId="0" applyAlignment="1" applyBorder="1" applyFont="1" applyNumberFormat="1">
      <alignment horizontal="right" vertical="center"/>
    </xf>
    <xf borderId="14" fillId="5" fontId="19" numFmtId="167" xfId="0" applyAlignment="1" applyBorder="1" applyFont="1" applyNumberFormat="1">
      <alignment horizontal="right" vertical="center"/>
    </xf>
    <xf borderId="5" fillId="5" fontId="19" numFmtId="167" xfId="0" applyAlignment="1" applyBorder="1" applyFont="1" applyNumberFormat="1">
      <alignment horizontal="right" vertical="center"/>
    </xf>
    <xf borderId="4" fillId="9" fontId="23" numFmtId="0" xfId="0" applyAlignment="1" applyBorder="1" applyFont="1">
      <alignment horizontal="left"/>
    </xf>
    <xf borderId="4" fillId="9" fontId="4" numFmtId="0" xfId="0" applyBorder="1" applyFont="1"/>
    <xf borderId="0" fillId="0" fontId="30" numFmtId="169" xfId="0" applyAlignment="1" applyFont="1" applyNumberFormat="1">
      <alignment horizontal="right"/>
    </xf>
    <xf borderId="0" fillId="0" fontId="27" numFmtId="169" xfId="0" applyAlignment="1" applyFont="1" applyNumberFormat="1">
      <alignment horizontal="right"/>
    </xf>
    <xf borderId="0" fillId="0" fontId="19" numFmtId="0" xfId="0" applyAlignment="1" applyFont="1">
      <alignment horizontal="left"/>
    </xf>
    <xf borderId="6" fillId="0" fontId="19" numFmtId="169" xfId="0" applyAlignment="1" applyBorder="1" applyFont="1" applyNumberForma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CZLTrOSrQI0U6bdSbkDKNvAoyZ3db4Y/view?usp=drive_link"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 width="5.43"/>
    <col customWidth="1" min="2" max="2" width="47.43"/>
    <col customWidth="1" min="3" max="3" width="85.71"/>
    <col customWidth="1" min="4" max="26" width="8.86"/>
  </cols>
  <sheetData>
    <row r="1">
      <c r="A1" s="1" t="s">
        <v>0</v>
      </c>
      <c r="B1" s="2"/>
      <c r="C1" s="3"/>
    </row>
    <row r="2">
      <c r="A2" s="4" t="s">
        <v>1</v>
      </c>
      <c r="B2" s="2"/>
      <c r="C2" s="3"/>
    </row>
    <row r="3">
      <c r="B3" s="5"/>
      <c r="C3" s="5"/>
    </row>
    <row r="4">
      <c r="A4" s="6">
        <v>1.0</v>
      </c>
      <c r="B4" s="7" t="s">
        <v>2</v>
      </c>
      <c r="C4" s="5"/>
    </row>
    <row r="5">
      <c r="B5" s="5"/>
      <c r="C5" s="5"/>
    </row>
    <row r="6">
      <c r="B6" s="8" t="s">
        <v>3</v>
      </c>
      <c r="C6" s="9" t="s">
        <v>4</v>
      </c>
    </row>
    <row r="7">
      <c r="B7" s="5"/>
      <c r="C7" s="5"/>
    </row>
    <row r="8">
      <c r="B8" s="8" t="s">
        <v>5</v>
      </c>
      <c r="C8" s="9" t="s">
        <v>6</v>
      </c>
    </row>
    <row r="9">
      <c r="B9" s="5"/>
      <c r="C9" s="5"/>
    </row>
    <row r="10">
      <c r="B10" s="5"/>
      <c r="C10" s="5"/>
    </row>
    <row r="11">
      <c r="B11" s="8" t="s">
        <v>7</v>
      </c>
      <c r="C11" s="9" t="s">
        <v>8</v>
      </c>
    </row>
    <row r="12">
      <c r="B12" s="5"/>
      <c r="C12" s="5"/>
    </row>
    <row r="13">
      <c r="B13" s="5"/>
      <c r="C13" s="5"/>
    </row>
    <row r="14">
      <c r="B14" s="10" t="s">
        <v>9</v>
      </c>
      <c r="C14" s="11" t="s">
        <v>10</v>
      </c>
    </row>
    <row r="15">
      <c r="B15" s="5"/>
      <c r="C15" s="5"/>
    </row>
    <row r="16">
      <c r="B16" s="5"/>
      <c r="C16" s="5"/>
    </row>
    <row r="17">
      <c r="A17" s="6">
        <v>2.0</v>
      </c>
      <c r="B17" s="7" t="s">
        <v>11</v>
      </c>
      <c r="C17" s="12" t="s">
        <v>12</v>
      </c>
    </row>
    <row r="18">
      <c r="B18" s="5"/>
      <c r="C18" s="5"/>
    </row>
    <row r="19">
      <c r="B19" s="8" t="s">
        <v>13</v>
      </c>
      <c r="C19" s="9" t="s">
        <v>14</v>
      </c>
    </row>
    <row r="20">
      <c r="B20" s="5"/>
      <c r="C20" s="5"/>
    </row>
    <row r="21" ht="15.75" customHeight="1">
      <c r="B21" s="5"/>
      <c r="C21" s="5"/>
    </row>
    <row r="22" ht="15.75" customHeight="1">
      <c r="B22" s="8" t="s">
        <v>15</v>
      </c>
      <c r="C22" s="9" t="s">
        <v>16</v>
      </c>
    </row>
    <row r="23" ht="15.75" customHeight="1">
      <c r="B23" s="5"/>
      <c r="C23" s="5"/>
    </row>
    <row r="24" ht="15.75" customHeight="1">
      <c r="B24" s="5"/>
      <c r="C24" s="5"/>
    </row>
    <row r="25" ht="15.75" customHeight="1">
      <c r="B25" s="5"/>
      <c r="C25" s="5"/>
    </row>
    <row r="26" ht="15.75" customHeight="1">
      <c r="B26" s="8" t="s">
        <v>17</v>
      </c>
      <c r="C26" s="9" t="s">
        <v>18</v>
      </c>
    </row>
    <row r="27" ht="15.75" customHeight="1">
      <c r="B27" s="5"/>
      <c r="C27" s="5"/>
    </row>
    <row r="28" ht="15.75" customHeight="1">
      <c r="B28" s="5"/>
      <c r="C28" s="5"/>
    </row>
    <row r="29" ht="15.75" customHeight="1">
      <c r="B29" s="5"/>
      <c r="C29" s="5"/>
    </row>
    <row r="30" ht="15.75" customHeight="1">
      <c r="B30" s="8" t="s">
        <v>19</v>
      </c>
      <c r="C30" s="9" t="s">
        <v>20</v>
      </c>
    </row>
    <row r="31" ht="15.75" customHeight="1">
      <c r="B31" s="5"/>
      <c r="C31" s="5"/>
    </row>
    <row r="32" ht="15.75" customHeight="1">
      <c r="B32" s="5"/>
      <c r="C32" s="5"/>
    </row>
    <row r="33" ht="15.75" customHeight="1">
      <c r="B33" s="5"/>
      <c r="C33" s="5"/>
    </row>
    <row r="34" ht="15.75" customHeight="1">
      <c r="B34" s="5"/>
      <c r="C34" s="5"/>
    </row>
    <row r="35" ht="15.75" customHeight="1">
      <c r="B35" s="8" t="s">
        <v>21</v>
      </c>
      <c r="C35" s="9" t="s">
        <v>22</v>
      </c>
    </row>
    <row r="36" ht="15.75" customHeight="1">
      <c r="B36" s="5"/>
      <c r="C36" s="5"/>
    </row>
    <row r="37" ht="15.75" customHeight="1">
      <c r="B37" s="5"/>
      <c r="C37" s="5"/>
    </row>
    <row r="38" ht="15.75" customHeight="1">
      <c r="B38" s="8" t="s">
        <v>23</v>
      </c>
      <c r="C38" s="9" t="s">
        <v>24</v>
      </c>
    </row>
    <row r="39" ht="15.75" customHeight="1">
      <c r="B39" s="5"/>
      <c r="C39" s="5"/>
    </row>
    <row r="40" ht="15.75" customHeight="1">
      <c r="B40" s="5"/>
      <c r="C40" s="5"/>
    </row>
    <row r="41" ht="15.75" customHeight="1">
      <c r="B41" s="5"/>
      <c r="C41" s="5"/>
    </row>
    <row r="42" ht="15.75" customHeight="1">
      <c r="A42" s="6">
        <v>3.0</v>
      </c>
      <c r="B42" s="7" t="s">
        <v>25</v>
      </c>
      <c r="C42" s="12" t="s">
        <v>26</v>
      </c>
    </row>
    <row r="43" ht="15.75" customHeight="1">
      <c r="B43" s="5"/>
      <c r="C43" s="5"/>
    </row>
    <row r="44" ht="15.75" customHeight="1">
      <c r="B44" s="8" t="s">
        <v>27</v>
      </c>
      <c r="C44" s="9" t="s">
        <v>28</v>
      </c>
    </row>
    <row r="45" ht="15.75" customHeight="1">
      <c r="B45" s="5"/>
      <c r="C45" s="5"/>
    </row>
    <row r="46" ht="15.75" customHeight="1">
      <c r="B46" s="5"/>
      <c r="C46" s="5"/>
    </row>
    <row r="47" ht="15.75" customHeight="1">
      <c r="B47" s="5"/>
      <c r="C47" s="5"/>
    </row>
    <row r="48" ht="15.75" customHeight="1">
      <c r="B48" s="8" t="s">
        <v>29</v>
      </c>
      <c r="C48" s="9" t="s">
        <v>30</v>
      </c>
    </row>
    <row r="49" ht="15.75" customHeight="1">
      <c r="B49" s="5"/>
      <c r="C49" s="5"/>
    </row>
    <row r="50" ht="15.75" customHeight="1">
      <c r="B50" s="5"/>
      <c r="C50" s="5"/>
    </row>
    <row r="51" ht="15.75" customHeight="1">
      <c r="B51" s="5"/>
      <c r="C51" s="5"/>
    </row>
    <row r="52" ht="15.75" customHeight="1">
      <c r="A52" s="6">
        <v>4.0</v>
      </c>
      <c r="B52" s="7" t="s">
        <v>31</v>
      </c>
      <c r="C52" s="12" t="s">
        <v>32</v>
      </c>
    </row>
    <row r="53" ht="15.75" customHeight="1">
      <c r="B53" s="5"/>
      <c r="C53" s="5"/>
    </row>
    <row r="54" ht="15.75" customHeight="1">
      <c r="B54" s="8" t="s">
        <v>27</v>
      </c>
      <c r="C54" s="9" t="s">
        <v>33</v>
      </c>
    </row>
    <row r="55" ht="15.75" customHeight="1">
      <c r="B55" s="5"/>
      <c r="C55" s="5"/>
    </row>
    <row r="56" ht="15.75" customHeight="1">
      <c r="B56" s="5"/>
      <c r="C56" s="5"/>
    </row>
    <row r="57" ht="15.75" customHeight="1">
      <c r="B57" s="5"/>
      <c r="C57" s="5"/>
    </row>
    <row r="58" ht="15.75" customHeight="1">
      <c r="B58" s="5"/>
      <c r="C58" s="5"/>
    </row>
    <row r="59" ht="15.75" customHeight="1">
      <c r="A59" s="6">
        <v>5.0</v>
      </c>
      <c r="B59" s="7" t="s">
        <v>34</v>
      </c>
      <c r="C59" s="12" t="s">
        <v>35</v>
      </c>
    </row>
    <row r="60" ht="15.75" customHeight="1">
      <c r="B60" s="5"/>
      <c r="C60" s="5"/>
    </row>
    <row r="61" ht="15.75" customHeight="1">
      <c r="B61" s="8" t="s">
        <v>36</v>
      </c>
      <c r="C61" s="9" t="s">
        <v>37</v>
      </c>
    </row>
    <row r="62" ht="15.75" customHeight="1">
      <c r="B62" s="5"/>
      <c r="C62" s="5"/>
    </row>
    <row r="63" ht="15.75" customHeight="1">
      <c r="B63" s="5"/>
      <c r="C63" s="5"/>
    </row>
    <row r="64" ht="15.75" customHeight="1">
      <c r="B64" s="13" t="s">
        <v>38</v>
      </c>
      <c r="C64" s="9" t="s">
        <v>39</v>
      </c>
    </row>
    <row r="65" ht="15.75" customHeight="1">
      <c r="B65" s="5"/>
      <c r="C65" s="5"/>
    </row>
    <row r="66" ht="15.75" customHeight="1">
      <c r="B66" s="5"/>
      <c r="C66" s="5"/>
    </row>
    <row r="67" ht="15.75" customHeight="1">
      <c r="B67" s="5"/>
      <c r="C67" s="5"/>
    </row>
    <row r="68" ht="15.75" customHeight="1">
      <c r="B68" s="5"/>
      <c r="C68" s="5"/>
    </row>
    <row r="69" ht="15.75" customHeight="1">
      <c r="B69" s="8" t="s">
        <v>40</v>
      </c>
      <c r="C69" s="9" t="s">
        <v>41</v>
      </c>
    </row>
    <row r="70" ht="15.75" customHeight="1">
      <c r="B70" s="5"/>
      <c r="C70" s="5"/>
    </row>
    <row r="71" ht="15.75" customHeight="1">
      <c r="B71" s="5"/>
      <c r="C71" s="5"/>
    </row>
    <row r="72" ht="15.75" customHeight="1">
      <c r="B72" s="8" t="s">
        <v>42</v>
      </c>
      <c r="C72" s="9" t="s">
        <v>43</v>
      </c>
    </row>
    <row r="73" ht="15.75" customHeight="1">
      <c r="B73" s="5"/>
      <c r="C73" s="5"/>
    </row>
    <row r="74" ht="15.75" customHeight="1">
      <c r="B74" s="5"/>
      <c r="C74" s="5"/>
    </row>
    <row r="75" ht="15.75" customHeight="1">
      <c r="A75" s="6">
        <v>6.0</v>
      </c>
      <c r="B75" s="7" t="s">
        <v>44</v>
      </c>
      <c r="C75" s="12" t="s">
        <v>45</v>
      </c>
    </row>
    <row r="76" ht="15.75" customHeight="1">
      <c r="B76" s="5"/>
      <c r="C76" s="5"/>
    </row>
    <row r="77" ht="15.75" customHeight="1">
      <c r="B77" s="8" t="s">
        <v>46</v>
      </c>
      <c r="C77" s="9" t="s">
        <v>47</v>
      </c>
    </row>
    <row r="78" ht="15.75" customHeight="1">
      <c r="B78" s="5"/>
      <c r="C78" s="5"/>
    </row>
    <row r="79" ht="15.75" customHeight="1">
      <c r="B79" s="8" t="s">
        <v>48</v>
      </c>
      <c r="C79" s="9" t="s">
        <v>49</v>
      </c>
    </row>
    <row r="80" ht="15.75" customHeight="1">
      <c r="B80" s="5"/>
      <c r="C80" s="5"/>
    </row>
    <row r="81" ht="15.75" customHeight="1">
      <c r="B81" s="5"/>
      <c r="C81" s="5"/>
    </row>
    <row r="82" ht="15.75" customHeight="1">
      <c r="B82" s="5"/>
      <c r="C82" s="5"/>
    </row>
    <row r="83" ht="15.75" customHeight="1">
      <c r="B83" s="5"/>
      <c r="C83" s="5"/>
    </row>
    <row r="84" ht="15.75" customHeight="1">
      <c r="B84" s="8" t="s">
        <v>50</v>
      </c>
      <c r="C84" s="9" t="s">
        <v>51</v>
      </c>
    </row>
    <row r="85" ht="15.75" customHeight="1">
      <c r="B85" s="5"/>
      <c r="C85" s="5"/>
    </row>
    <row r="86" ht="15.75" customHeight="1">
      <c r="B86" s="5"/>
      <c r="C86" s="5"/>
    </row>
    <row r="87" ht="15.75" customHeight="1">
      <c r="B87" s="5"/>
      <c r="C87" s="5"/>
    </row>
    <row r="88" ht="15.75" customHeight="1">
      <c r="B88" s="5"/>
      <c r="C88" s="5"/>
    </row>
    <row r="89" ht="15.75" customHeight="1">
      <c r="A89" s="6">
        <v>7.0</v>
      </c>
      <c r="B89" s="7" t="s">
        <v>52</v>
      </c>
      <c r="C89" s="12" t="s">
        <v>53</v>
      </c>
    </row>
    <row r="90" ht="15.75" customHeight="1">
      <c r="B90" s="5"/>
      <c r="C90" s="5"/>
    </row>
    <row r="91" ht="15.75" customHeight="1">
      <c r="B91" s="8" t="s">
        <v>54</v>
      </c>
      <c r="C91" s="9" t="s">
        <v>55</v>
      </c>
    </row>
    <row r="92" ht="15.75" customHeight="1">
      <c r="B92" s="5"/>
      <c r="C92" s="5"/>
    </row>
    <row r="93" ht="15.75" customHeight="1">
      <c r="B93" s="5"/>
      <c r="C93" s="5"/>
    </row>
    <row r="94" ht="15.75" customHeight="1">
      <c r="B94" s="5"/>
      <c r="C94" s="5"/>
    </row>
    <row r="95" ht="15.75" customHeight="1">
      <c r="B95" s="8" t="s">
        <v>56</v>
      </c>
      <c r="C95" s="9" t="s">
        <v>57</v>
      </c>
    </row>
    <row r="96" ht="15.75" customHeight="1">
      <c r="B96" s="5"/>
      <c r="C96" s="5"/>
    </row>
    <row r="97" ht="15.75" customHeight="1">
      <c r="B97" s="5"/>
      <c r="C97" s="5"/>
    </row>
    <row r="98" ht="15.75" customHeight="1">
      <c r="B98" s="5"/>
      <c r="C98" s="5"/>
    </row>
    <row r="99" ht="15.75" customHeight="1">
      <c r="B99" s="8" t="s">
        <v>58</v>
      </c>
      <c r="C99" s="9" t="s">
        <v>59</v>
      </c>
    </row>
    <row r="100" ht="15.75" customHeight="1">
      <c r="B100" s="5"/>
      <c r="C100" s="5"/>
    </row>
    <row r="101" ht="15.75" customHeight="1">
      <c r="B101" s="8" t="s">
        <v>60</v>
      </c>
      <c r="C101" s="9" t="s">
        <v>61</v>
      </c>
    </row>
    <row r="102" ht="15.75" customHeight="1">
      <c r="B102" s="5"/>
      <c r="C102" s="5"/>
    </row>
    <row r="103" ht="15.75" customHeight="1">
      <c r="B103" s="5"/>
      <c r="C103" s="5"/>
    </row>
    <row r="104" ht="15.75" customHeight="1">
      <c r="A104" s="6">
        <v>8.0</v>
      </c>
      <c r="B104" s="7" t="s">
        <v>62</v>
      </c>
      <c r="C104" s="5"/>
    </row>
    <row r="105" ht="15.75" customHeight="1">
      <c r="B105" s="5"/>
      <c r="C105" s="5"/>
    </row>
    <row r="106" ht="15.75" customHeight="1">
      <c r="B106" s="5"/>
      <c r="C106" s="9" t="s">
        <v>63</v>
      </c>
    </row>
    <row r="107" ht="15.75" customHeight="1">
      <c r="B107" s="5"/>
      <c r="C107" s="5"/>
    </row>
    <row r="108" ht="15.75" customHeight="1">
      <c r="B108" s="5"/>
      <c r="C108" s="5"/>
    </row>
    <row r="109" ht="15.75" customHeight="1">
      <c r="B109" s="5"/>
      <c r="C109" s="5"/>
    </row>
    <row r="110" ht="15.75" customHeight="1">
      <c r="B110" s="5"/>
      <c r="C110" s="5"/>
    </row>
    <row r="111" ht="15.75" customHeight="1">
      <c r="B111" s="5"/>
      <c r="C111" s="5"/>
    </row>
    <row r="112" ht="15.75" customHeight="1">
      <c r="B112" s="5"/>
      <c r="C112" s="5"/>
    </row>
    <row r="113" ht="15.75" customHeight="1">
      <c r="B113" s="5"/>
      <c r="C113" s="5"/>
    </row>
    <row r="114" ht="15.75" customHeight="1">
      <c r="B114" s="5"/>
      <c r="C114" s="5"/>
    </row>
    <row r="115" ht="15.75" customHeight="1">
      <c r="B115" s="5"/>
      <c r="C115" s="5"/>
    </row>
    <row r="116" ht="15.75" customHeight="1">
      <c r="B116" s="5"/>
      <c r="C116" s="5"/>
    </row>
    <row r="117" ht="15.75" customHeight="1">
      <c r="B117" s="5"/>
      <c r="C117" s="5"/>
    </row>
    <row r="118" ht="15.75" customHeight="1">
      <c r="B118" s="5"/>
      <c r="C118" s="5"/>
    </row>
    <row r="119" ht="15.75" customHeight="1">
      <c r="A119" s="6">
        <v>9.0</v>
      </c>
      <c r="B119" s="7" t="s">
        <v>64</v>
      </c>
      <c r="C119" s="5"/>
    </row>
    <row r="120" ht="15.75" customHeight="1">
      <c r="B120" s="5"/>
      <c r="C120" s="5"/>
    </row>
    <row r="121" ht="15.75" customHeight="1">
      <c r="B121" s="14" t="s">
        <v>65</v>
      </c>
      <c r="C121" s="9" t="s">
        <v>66</v>
      </c>
    </row>
    <row r="122" ht="15.75" customHeight="1">
      <c r="B122" s="5"/>
      <c r="C122" s="5"/>
    </row>
    <row r="123" ht="15.75" customHeight="1">
      <c r="B123" s="14" t="s">
        <v>67</v>
      </c>
      <c r="C123" s="9" t="s">
        <v>68</v>
      </c>
    </row>
    <row r="124" ht="15.75" customHeight="1">
      <c r="B124" s="5"/>
      <c r="C124" s="5"/>
    </row>
    <row r="125" ht="15.75" customHeight="1">
      <c r="B125" s="14" t="s">
        <v>69</v>
      </c>
      <c r="C125" s="9" t="s">
        <v>70</v>
      </c>
    </row>
    <row r="126" ht="15.75" customHeight="1">
      <c r="B126" s="5"/>
      <c r="C126" s="5"/>
    </row>
    <row r="127" ht="15.75" customHeight="1">
      <c r="B127" s="14" t="s">
        <v>71</v>
      </c>
      <c r="C127" s="9" t="s">
        <v>72</v>
      </c>
    </row>
    <row r="128" ht="15.75" customHeight="1">
      <c r="B128" s="5"/>
      <c r="C128" s="5"/>
    </row>
    <row r="129" ht="15.75" customHeight="1">
      <c r="B129" s="14" t="s">
        <v>73</v>
      </c>
      <c r="C129" s="9" t="s">
        <v>74</v>
      </c>
    </row>
    <row r="130" ht="15.75" customHeight="1">
      <c r="B130" s="5"/>
      <c r="C130" s="5"/>
    </row>
    <row r="131" ht="15.75" customHeight="1">
      <c r="B131" s="14" t="s">
        <v>75</v>
      </c>
      <c r="C131" s="9" t="s">
        <v>76</v>
      </c>
    </row>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1"/>
    <mergeCell ref="A2:C2"/>
  </mergeCells>
  <hyperlinks>
    <hyperlink r:id="rId1" ref="A2"/>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A2E4A"/>
    <pageSetUpPr/>
  </sheetPr>
  <sheetViews>
    <sheetView showGridLines="0" workbookViewId="0"/>
  </sheetViews>
  <sheetFormatPr customHeight="1" defaultColWidth="14.43" defaultRowHeight="15.0"/>
  <cols>
    <col customWidth="1" min="1" max="1" width="3.86"/>
    <col customWidth="1" min="2" max="2" width="30.43"/>
    <col customWidth="1" min="3" max="3" width="76.14"/>
    <col customWidth="1" min="4" max="4" width="3.86"/>
    <col customWidth="1" min="5" max="26" width="8.71"/>
  </cols>
  <sheetData>
    <row r="1" ht="24.0" customHeight="1">
      <c r="A1" s="15" t="s">
        <v>77</v>
      </c>
      <c r="B1" s="2"/>
      <c r="C1" s="2"/>
      <c r="D1" s="3"/>
    </row>
    <row r="2" ht="24.0" customHeight="1">
      <c r="A2" s="16" t="s">
        <v>78</v>
      </c>
      <c r="B2" s="2"/>
      <c r="C2" s="2"/>
      <c r="D2" s="3"/>
    </row>
    <row r="4" ht="15.0" customHeight="1">
      <c r="B4" s="17" t="s">
        <v>79</v>
      </c>
    </row>
    <row r="5">
      <c r="B5" s="18" t="s">
        <v>80</v>
      </c>
      <c r="C5" s="19" t="s">
        <v>81</v>
      </c>
    </row>
    <row r="6">
      <c r="B6" s="18" t="s">
        <v>82</v>
      </c>
      <c r="C6" s="19" t="s">
        <v>83</v>
      </c>
    </row>
    <row r="7">
      <c r="B7" s="18" t="s">
        <v>84</v>
      </c>
      <c r="C7" s="19" t="s">
        <v>85</v>
      </c>
    </row>
    <row r="8">
      <c r="B8" s="18" t="s">
        <v>86</v>
      </c>
      <c r="C8" s="19" t="s">
        <v>87</v>
      </c>
    </row>
    <row r="9">
      <c r="B9" s="18" t="s">
        <v>88</v>
      </c>
      <c r="C9" s="19" t="s">
        <v>89</v>
      </c>
    </row>
    <row r="10">
      <c r="B10" s="18"/>
      <c r="C10" s="19"/>
    </row>
    <row r="12">
      <c r="B12" s="17" t="s">
        <v>90</v>
      </c>
    </row>
    <row r="13">
      <c r="B13" s="20" t="s">
        <v>91</v>
      </c>
      <c r="C13" s="21" t="s">
        <v>92</v>
      </c>
    </row>
    <row r="14">
      <c r="B14" s="22" t="s">
        <v>93</v>
      </c>
      <c r="C14" s="21" t="s">
        <v>94</v>
      </c>
    </row>
    <row r="15">
      <c r="B15" s="23" t="s">
        <v>95</v>
      </c>
      <c r="C15" s="21" t="s">
        <v>96</v>
      </c>
    </row>
    <row r="16">
      <c r="B16" s="24" t="s">
        <v>97</v>
      </c>
      <c r="C16" s="21" t="s">
        <v>98</v>
      </c>
    </row>
    <row r="17">
      <c r="B17" s="25" t="s">
        <v>99</v>
      </c>
      <c r="C17" s="21" t="s">
        <v>100</v>
      </c>
    </row>
    <row r="19">
      <c r="B19" s="17" t="s">
        <v>101</v>
      </c>
    </row>
    <row r="20">
      <c r="C20" s="21" t="s">
        <v>102</v>
      </c>
    </row>
    <row r="21" ht="15.75" customHeight="1">
      <c r="C21" s="21" t="s">
        <v>103</v>
      </c>
    </row>
    <row r="22" ht="15.75" customHeight="1">
      <c r="C22" s="21" t="s">
        <v>104</v>
      </c>
    </row>
    <row r="23" ht="15.75" customHeight="1">
      <c r="C23" s="21" t="s">
        <v>105</v>
      </c>
    </row>
    <row r="24" ht="15.75" customHeight="1">
      <c r="C24" s="21"/>
    </row>
    <row r="25" ht="15.75" customHeight="1"/>
    <row r="26" ht="15.75" customHeight="1">
      <c r="B26" s="26" t="s">
        <v>106</v>
      </c>
    </row>
    <row r="27" ht="15.75" customHeight="1">
      <c r="C27" s="21" t="s">
        <v>107</v>
      </c>
    </row>
    <row r="28" ht="15.75" customHeight="1">
      <c r="B28" s="27" t="s">
        <v>108</v>
      </c>
      <c r="C28" s="28" t="s">
        <v>109</v>
      </c>
    </row>
    <row r="29" ht="15.75" customHeight="1">
      <c r="B29" s="27" t="s">
        <v>110</v>
      </c>
      <c r="C29" s="28" t="s">
        <v>111</v>
      </c>
    </row>
    <row r="30" ht="15.75" customHeight="1">
      <c r="B30" s="27" t="s">
        <v>112</v>
      </c>
      <c r="C30" s="28" t="s">
        <v>113</v>
      </c>
    </row>
    <row r="31" ht="15.75" customHeight="1">
      <c r="B31" s="27" t="s">
        <v>114</v>
      </c>
      <c r="C31" s="28" t="s">
        <v>115</v>
      </c>
    </row>
    <row r="32" ht="15.75" customHeight="1">
      <c r="B32" s="27"/>
      <c r="C32" s="28"/>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A2:D2"/>
  </mergeCells>
  <printOptions/>
  <pageMargins bottom="1.0" footer="0.0" header="0.0" left="0.75" right="0.75" top="1.0"/>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8962C"/>
    <pageSetUpPr/>
  </sheetPr>
  <sheetViews>
    <sheetView showGridLines="0" workbookViewId="0"/>
  </sheetViews>
  <sheetFormatPr customHeight="1" defaultColWidth="14.43" defaultRowHeight="15.0"/>
  <cols>
    <col customWidth="1" min="1" max="1" width="45.71"/>
    <col customWidth="1" min="2" max="4" width="24.71"/>
    <col customWidth="1" min="5" max="5" width="34.29"/>
    <col customWidth="1" min="6" max="6" width="15.29"/>
    <col customWidth="1" min="7" max="7" width="19.0"/>
    <col customWidth="1" min="8" max="8" width="18.0"/>
    <col customWidth="1" min="9" max="26" width="8.71"/>
  </cols>
  <sheetData>
    <row r="1" ht="24.0" customHeight="1">
      <c r="A1" s="15" t="s">
        <v>116</v>
      </c>
      <c r="B1" s="2"/>
      <c r="C1" s="2"/>
      <c r="D1" s="2"/>
      <c r="E1" s="2"/>
      <c r="F1" s="2"/>
      <c r="G1" s="2"/>
      <c r="H1" s="3"/>
    </row>
    <row r="2" ht="24.0" customHeight="1">
      <c r="A2" s="29" t="s">
        <v>117</v>
      </c>
      <c r="B2" s="2"/>
      <c r="C2" s="2"/>
      <c r="D2" s="2"/>
      <c r="E2" s="2"/>
      <c r="F2" s="2"/>
      <c r="G2" s="2"/>
      <c r="H2" s="3"/>
    </row>
    <row r="4" ht="15.75" customHeight="1">
      <c r="A4" s="30" t="s">
        <v>118</v>
      </c>
      <c r="B4" s="2"/>
      <c r="C4" s="2"/>
      <c r="D4" s="2"/>
      <c r="E4" s="2"/>
      <c r="F4" s="2"/>
      <c r="G4" s="2"/>
      <c r="H4" s="3"/>
    </row>
    <row r="5" ht="16.5" customHeight="1">
      <c r="A5" s="21" t="s">
        <v>119</v>
      </c>
      <c r="B5" s="31" t="s">
        <v>120</v>
      </c>
    </row>
    <row r="6" ht="16.5" customHeight="1">
      <c r="A6" s="21" t="s">
        <v>121</v>
      </c>
      <c r="B6" s="31"/>
    </row>
    <row r="7" ht="16.5" customHeight="1">
      <c r="A7" s="21" t="s">
        <v>122</v>
      </c>
      <c r="B7" s="31" t="s">
        <v>123</v>
      </c>
    </row>
    <row r="8" ht="16.5" customHeight="1">
      <c r="A8" s="21" t="s">
        <v>124</v>
      </c>
      <c r="B8" s="32">
        <v>2026.0</v>
      </c>
    </row>
    <row r="9" ht="16.5" customHeight="1">
      <c r="A9" s="21" t="s">
        <v>125</v>
      </c>
      <c r="B9" s="31"/>
    </row>
    <row r="11" ht="15.75" customHeight="1">
      <c r="A11" s="33" t="s">
        <v>126</v>
      </c>
      <c r="B11" s="2"/>
      <c r="C11" s="2"/>
      <c r="D11" s="2"/>
      <c r="E11" s="2"/>
      <c r="F11" s="2"/>
      <c r="G11" s="2"/>
      <c r="H11" s="3"/>
    </row>
    <row r="12" ht="16.5" customHeight="1">
      <c r="A12" s="21" t="s">
        <v>127</v>
      </c>
      <c r="B12" s="34" t="s">
        <v>128</v>
      </c>
    </row>
    <row r="13" ht="16.5" customHeight="1">
      <c r="A13" s="21"/>
      <c r="B13" s="35" t="s">
        <v>129</v>
      </c>
      <c r="C13" s="36"/>
      <c r="D13" s="37" t="s">
        <v>130</v>
      </c>
      <c r="E13" s="36"/>
      <c r="F13" s="37" t="s">
        <v>128</v>
      </c>
      <c r="G13" s="36"/>
    </row>
    <row r="14" ht="16.5" customHeight="1">
      <c r="A14" s="21" t="s">
        <v>131</v>
      </c>
      <c r="B14" s="38">
        <v>1.0</v>
      </c>
      <c r="D14" s="39">
        <v>1.1</v>
      </c>
      <c r="F14" s="39">
        <v>0.85</v>
      </c>
    </row>
    <row r="15" ht="16.5" customHeight="1">
      <c r="A15" s="21" t="s">
        <v>132</v>
      </c>
      <c r="B15" s="38">
        <v>1.0</v>
      </c>
      <c r="D15" s="40">
        <v>0.95</v>
      </c>
      <c r="F15" s="40">
        <v>1.05</v>
      </c>
    </row>
    <row r="16" ht="16.5" customHeight="1">
      <c r="A16" s="41" t="s">
        <v>133</v>
      </c>
      <c r="B16" s="42">
        <f>IF(B12="Base",B14,IF(B12="Optimistic",D14,IF(B12="Conservative",F14,B14)))</f>
        <v>0.85</v>
      </c>
      <c r="C16" s="43" t="s">
        <v>134</v>
      </c>
    </row>
    <row r="17" ht="16.5" customHeight="1">
      <c r="A17" s="41" t="s">
        <v>135</v>
      </c>
      <c r="B17" s="42">
        <f>IF(B12="Base",B15,IF(B12="Optimistic",D15,IF(B12="Conservative",F15,B15)))</f>
        <v>1.05</v>
      </c>
      <c r="C17" s="43" t="s">
        <v>136</v>
      </c>
    </row>
    <row r="18" ht="16.5" customHeight="1">
      <c r="A18" s="44" t="s">
        <v>137</v>
      </c>
      <c r="B18" s="45"/>
      <c r="C18" s="45"/>
      <c r="D18" s="45"/>
      <c r="E18" s="45"/>
    </row>
    <row r="19" ht="16.5" customHeight="1">
      <c r="A19" s="28" t="s">
        <v>138</v>
      </c>
      <c r="B19" s="46">
        <v>0.05</v>
      </c>
      <c r="C19" s="47" t="s">
        <v>139</v>
      </c>
    </row>
    <row r="20" ht="16.5" customHeight="1">
      <c r="A20" s="28" t="s">
        <v>140</v>
      </c>
      <c r="B20" s="48">
        <v>0.03</v>
      </c>
      <c r="C20" s="47" t="s">
        <v>141</v>
      </c>
    </row>
    <row r="21" ht="15.75" customHeight="1"/>
    <row r="22" ht="15.75" customHeight="1">
      <c r="A22" s="30" t="str">
        <f>"  REVENUE ASSUMPTIONS — FY"&amp;B8&amp;" Base Budget"</f>
        <v>  REVENUE ASSUMPTIONS — FY2026 Base Budget</v>
      </c>
      <c r="B22" s="2"/>
      <c r="C22" s="2"/>
      <c r="D22" s="2"/>
      <c r="E22" s="2"/>
      <c r="F22" s="2"/>
      <c r="G22" s="2"/>
      <c r="H22" s="3"/>
    </row>
    <row r="23" ht="27.75" customHeight="1">
      <c r="A23" s="49" t="s">
        <v>142</v>
      </c>
      <c r="B23" s="49" t="str">
        <f>"FY"&amp;(B8-2)&amp;" Actual"</f>
        <v>FY2024 Actual</v>
      </c>
      <c r="C23" s="49" t="str">
        <f>"FY"&amp;(B8-1)&amp;" Actual"</f>
        <v>FY2025 Actual</v>
      </c>
      <c r="D23" s="49" t="str">
        <f>"FY"&amp;B8&amp;" Base Budget"</f>
        <v>FY2026 Base Budget</v>
      </c>
      <c r="E23" s="49" t="s">
        <v>143</v>
      </c>
    </row>
    <row r="24" ht="16.5" customHeight="1">
      <c r="A24" s="21" t="s">
        <v>144</v>
      </c>
      <c r="B24" s="50">
        <v>0.0</v>
      </c>
      <c r="C24" s="50">
        <v>0.0</v>
      </c>
      <c r="D24" s="51">
        <v>0.0</v>
      </c>
      <c r="E24" s="43" t="s">
        <v>145</v>
      </c>
    </row>
    <row r="25" ht="16.5" customHeight="1">
      <c r="A25" s="21" t="s">
        <v>146</v>
      </c>
      <c r="B25" s="50">
        <v>0.0</v>
      </c>
      <c r="C25" s="50">
        <v>0.0</v>
      </c>
      <c r="D25" s="51">
        <v>0.0</v>
      </c>
      <c r="E25" s="43" t="s">
        <v>147</v>
      </c>
    </row>
    <row r="26" ht="16.5" customHeight="1">
      <c r="A26" s="21" t="s">
        <v>148</v>
      </c>
      <c r="B26" s="50">
        <v>0.0</v>
      </c>
      <c r="C26" s="50">
        <v>0.0</v>
      </c>
      <c r="D26" s="51">
        <v>0.0</v>
      </c>
      <c r="E26" s="43" t="s">
        <v>149</v>
      </c>
    </row>
    <row r="27" ht="16.5" customHeight="1">
      <c r="A27" s="52" t="s">
        <v>150</v>
      </c>
      <c r="B27" s="50">
        <v>0.0</v>
      </c>
      <c r="C27" s="50">
        <v>0.0</v>
      </c>
      <c r="D27" s="51">
        <v>0.0</v>
      </c>
      <c r="E27" s="43" t="s">
        <v>151</v>
      </c>
    </row>
    <row r="28" ht="16.5" customHeight="1">
      <c r="A28" s="21" t="s">
        <v>152</v>
      </c>
      <c r="B28" s="50">
        <v>0.0</v>
      </c>
      <c r="C28" s="50">
        <v>0.0</v>
      </c>
      <c r="D28" s="51">
        <v>0.0</v>
      </c>
      <c r="E28" s="43" t="s">
        <v>153</v>
      </c>
    </row>
    <row r="29" ht="16.5" customHeight="1">
      <c r="A29" s="21" t="s">
        <v>154</v>
      </c>
      <c r="B29" s="50">
        <v>0.0</v>
      </c>
      <c r="C29" s="50">
        <v>0.0</v>
      </c>
      <c r="D29" s="51">
        <v>0.0</v>
      </c>
      <c r="E29" s="43" t="s">
        <v>155</v>
      </c>
    </row>
    <row r="30" ht="16.5" customHeight="1">
      <c r="A30" s="52" t="s">
        <v>156</v>
      </c>
      <c r="B30" s="50">
        <v>0.0</v>
      </c>
      <c r="C30" s="50">
        <v>0.0</v>
      </c>
      <c r="D30" s="51">
        <v>0.0</v>
      </c>
      <c r="E30" s="43" t="s">
        <v>151</v>
      </c>
    </row>
    <row r="31" ht="16.5" customHeight="1">
      <c r="A31" s="21" t="s">
        <v>157</v>
      </c>
      <c r="B31" s="50">
        <v>0.0</v>
      </c>
      <c r="C31" s="50">
        <v>0.0</v>
      </c>
      <c r="D31" s="51">
        <v>0.0</v>
      </c>
      <c r="E31" s="43" t="s">
        <v>158</v>
      </c>
    </row>
    <row r="32" ht="16.5" customHeight="1">
      <c r="A32" s="21" t="s">
        <v>159</v>
      </c>
      <c r="B32" s="50">
        <v>0.0</v>
      </c>
      <c r="C32" s="50">
        <v>0.0</v>
      </c>
      <c r="D32" s="51">
        <v>0.0</v>
      </c>
      <c r="E32" s="43" t="s">
        <v>160</v>
      </c>
    </row>
    <row r="33" ht="16.5" customHeight="1">
      <c r="A33" s="52" t="s">
        <v>161</v>
      </c>
      <c r="B33" s="50">
        <v>0.0</v>
      </c>
      <c r="C33" s="50">
        <v>0.0</v>
      </c>
      <c r="D33" s="51">
        <v>0.0</v>
      </c>
      <c r="E33" s="43" t="s">
        <v>151</v>
      </c>
    </row>
    <row r="34" ht="16.5" customHeight="1">
      <c r="A34" s="21" t="s">
        <v>162</v>
      </c>
      <c r="B34" s="50">
        <v>0.0</v>
      </c>
      <c r="C34" s="50">
        <v>0.0</v>
      </c>
      <c r="D34" s="51">
        <v>0.0</v>
      </c>
      <c r="E34" s="43" t="s">
        <v>163</v>
      </c>
    </row>
    <row r="35" ht="16.5" customHeight="1">
      <c r="A35" s="21" t="s">
        <v>164</v>
      </c>
      <c r="B35" s="50">
        <v>0.0</v>
      </c>
      <c r="C35" s="50">
        <v>0.0</v>
      </c>
      <c r="D35" s="51">
        <v>0.0</v>
      </c>
      <c r="E35" s="43" t="s">
        <v>165</v>
      </c>
    </row>
    <row r="36" ht="16.5" customHeight="1">
      <c r="A36" s="21" t="s">
        <v>166</v>
      </c>
      <c r="B36" s="50">
        <v>0.0</v>
      </c>
      <c r="C36" s="50">
        <v>0.0</v>
      </c>
      <c r="D36" s="51">
        <v>0.0</v>
      </c>
      <c r="E36" s="43" t="s">
        <v>167</v>
      </c>
    </row>
    <row r="37" ht="16.5" customHeight="1">
      <c r="A37" s="52" t="s">
        <v>168</v>
      </c>
      <c r="B37" s="50">
        <v>0.0</v>
      </c>
      <c r="C37" s="50">
        <v>0.0</v>
      </c>
      <c r="D37" s="51">
        <v>0.0</v>
      </c>
      <c r="E37" s="43" t="s">
        <v>151</v>
      </c>
    </row>
    <row r="38" ht="16.5" customHeight="1">
      <c r="A38" s="21" t="s">
        <v>169</v>
      </c>
      <c r="B38" s="50">
        <v>0.0</v>
      </c>
      <c r="C38" s="50">
        <v>0.0</v>
      </c>
      <c r="D38" s="51">
        <v>0.0</v>
      </c>
      <c r="E38" s="43" t="s">
        <v>170</v>
      </c>
    </row>
    <row r="39" ht="16.5" customHeight="1">
      <c r="A39" s="21" t="s">
        <v>171</v>
      </c>
      <c r="B39" s="50">
        <v>0.0</v>
      </c>
      <c r="C39" s="50">
        <v>0.0</v>
      </c>
      <c r="D39" s="51">
        <v>0.0</v>
      </c>
      <c r="E39" s="43" t="s">
        <v>172</v>
      </c>
    </row>
    <row r="40" ht="16.5" customHeight="1">
      <c r="A40" s="21" t="s">
        <v>173</v>
      </c>
      <c r="B40" s="50">
        <v>0.0</v>
      </c>
      <c r="C40" s="50">
        <v>0.0</v>
      </c>
      <c r="D40" s="51">
        <v>0.0</v>
      </c>
      <c r="E40" s="43" t="s">
        <v>174</v>
      </c>
    </row>
    <row r="41" ht="16.5" customHeight="1">
      <c r="A41" s="52" t="s">
        <v>175</v>
      </c>
      <c r="B41" s="50">
        <v>0.0</v>
      </c>
      <c r="C41" s="50">
        <v>0.0</v>
      </c>
      <c r="D41" s="51">
        <v>0.0</v>
      </c>
      <c r="E41" s="43" t="s">
        <v>151</v>
      </c>
    </row>
    <row r="42" ht="16.5" customHeight="1">
      <c r="A42" s="21" t="s">
        <v>176</v>
      </c>
      <c r="B42" s="50">
        <v>0.0</v>
      </c>
      <c r="C42" s="50">
        <v>0.0</v>
      </c>
      <c r="D42" s="51">
        <v>0.0</v>
      </c>
      <c r="E42" s="43" t="s">
        <v>177</v>
      </c>
    </row>
    <row r="43" ht="16.5" customHeight="1">
      <c r="A43" s="21" t="s">
        <v>178</v>
      </c>
      <c r="B43" s="50">
        <v>0.0</v>
      </c>
      <c r="C43" s="50">
        <v>0.0</v>
      </c>
      <c r="D43" s="51">
        <v>0.0</v>
      </c>
      <c r="E43" s="43" t="s">
        <v>179</v>
      </c>
    </row>
    <row r="44" ht="16.5" customHeight="1">
      <c r="A44" s="21" t="s">
        <v>180</v>
      </c>
      <c r="B44" s="50">
        <v>0.0</v>
      </c>
      <c r="C44" s="50">
        <v>0.0</v>
      </c>
      <c r="D44" s="51">
        <v>0.0</v>
      </c>
      <c r="E44" s="43" t="s">
        <v>181</v>
      </c>
    </row>
    <row r="45" ht="16.5" customHeight="1">
      <c r="A45" s="52" t="s">
        <v>182</v>
      </c>
      <c r="B45" s="50">
        <v>0.0</v>
      </c>
      <c r="C45" s="50">
        <v>0.0</v>
      </c>
      <c r="D45" s="51">
        <v>0.0</v>
      </c>
      <c r="E45" s="43" t="s">
        <v>151</v>
      </c>
    </row>
    <row r="46" ht="16.5" customHeight="1">
      <c r="A46" s="21" t="s">
        <v>183</v>
      </c>
      <c r="B46" s="50">
        <v>0.0</v>
      </c>
      <c r="C46" s="50">
        <v>0.0</v>
      </c>
      <c r="D46" s="51">
        <v>0.0</v>
      </c>
      <c r="E46" s="43" t="s">
        <v>184</v>
      </c>
    </row>
    <row r="47" ht="16.5" customHeight="1">
      <c r="A47" s="21" t="s">
        <v>185</v>
      </c>
      <c r="B47" s="50">
        <v>0.0</v>
      </c>
      <c r="C47" s="50">
        <v>0.0</v>
      </c>
      <c r="D47" s="51">
        <v>0.0</v>
      </c>
      <c r="E47" s="43" t="s">
        <v>186</v>
      </c>
    </row>
    <row r="48" ht="16.5" customHeight="1">
      <c r="A48" s="21" t="s">
        <v>187</v>
      </c>
      <c r="B48" s="50">
        <v>0.0</v>
      </c>
      <c r="C48" s="50">
        <v>0.0</v>
      </c>
      <c r="D48" s="53">
        <v>0.0</v>
      </c>
      <c r="E48" s="43" t="s">
        <v>188</v>
      </c>
    </row>
    <row r="49" ht="16.5" customHeight="1">
      <c r="A49" s="52" t="s">
        <v>189</v>
      </c>
      <c r="B49" s="50">
        <v>0.0</v>
      </c>
      <c r="C49" s="50">
        <v>0.0</v>
      </c>
      <c r="D49" s="53">
        <v>0.0</v>
      </c>
      <c r="E49" s="43" t="s">
        <v>151</v>
      </c>
    </row>
    <row r="50" ht="16.5" customHeight="1">
      <c r="A50" s="52" t="s">
        <v>190</v>
      </c>
      <c r="B50" s="50">
        <v>0.0</v>
      </c>
      <c r="C50" s="50">
        <v>0.0</v>
      </c>
      <c r="D50" s="53">
        <v>0.0</v>
      </c>
      <c r="E50" s="43" t="s">
        <v>191</v>
      </c>
    </row>
    <row r="51" ht="16.5" customHeight="1">
      <c r="A51" s="52" t="s">
        <v>192</v>
      </c>
      <c r="B51" s="50">
        <v>0.0</v>
      </c>
      <c r="C51" s="50">
        <v>0.0</v>
      </c>
      <c r="D51" s="53">
        <v>0.0</v>
      </c>
      <c r="E51" s="43" t="s">
        <v>191</v>
      </c>
    </row>
    <row r="52" ht="16.5" customHeight="1">
      <c r="A52" s="52" t="s">
        <v>193</v>
      </c>
      <c r="B52" s="50">
        <v>0.0</v>
      </c>
      <c r="C52" s="50">
        <v>0.0</v>
      </c>
      <c r="D52" s="53">
        <v>0.0</v>
      </c>
      <c r="E52" s="43" t="s">
        <v>191</v>
      </c>
    </row>
    <row r="53" ht="16.5" customHeight="1">
      <c r="A53" s="52" t="s">
        <v>194</v>
      </c>
      <c r="B53" s="50">
        <v>0.0</v>
      </c>
      <c r="C53" s="50">
        <v>0.0</v>
      </c>
      <c r="D53" s="53">
        <v>0.0</v>
      </c>
      <c r="E53" s="43" t="s">
        <v>191</v>
      </c>
    </row>
    <row r="54" ht="16.5" customHeight="1">
      <c r="A54" s="52" t="s">
        <v>195</v>
      </c>
      <c r="B54" s="50">
        <v>0.0</v>
      </c>
      <c r="C54" s="50">
        <v>0.0</v>
      </c>
      <c r="D54" s="53">
        <v>0.0</v>
      </c>
      <c r="E54" s="43" t="s">
        <v>191</v>
      </c>
    </row>
    <row r="55" ht="15.75" customHeight="1"/>
    <row r="56" ht="15.75" customHeight="1"/>
    <row r="57" ht="15.75" customHeight="1">
      <c r="A57" s="33" t="str">
        <f>"  EXPENSE ASSUMPTIONS — FY"&amp;B8&amp;" Base Budget"</f>
        <v>  EXPENSE ASSUMPTIONS — FY2026 Base Budget</v>
      </c>
      <c r="B57" s="2"/>
      <c r="C57" s="2"/>
      <c r="D57" s="2"/>
      <c r="E57" s="2"/>
      <c r="F57" s="2"/>
      <c r="G57" s="2"/>
      <c r="H57" s="3"/>
    </row>
    <row r="58" ht="27.75" customHeight="1">
      <c r="A58" s="49" t="s">
        <v>196</v>
      </c>
      <c r="B58" s="49" t="str">
        <f>"FY"&amp;(B8-2)&amp;" Actual"</f>
        <v>FY2024 Actual</v>
      </c>
      <c r="C58" s="49" t="str">
        <f>"FY"&amp;(B8-1)&amp;" Actual"</f>
        <v>FY2025 Actual</v>
      </c>
      <c r="D58" s="49" t="str">
        <f>"FY"&amp;B8&amp;" Base Budget"</f>
        <v>FY2026 Base Budget</v>
      </c>
      <c r="E58" s="49" t="s">
        <v>197</v>
      </c>
    </row>
    <row r="59" ht="16.5" customHeight="1">
      <c r="A59" s="21" t="s">
        <v>198</v>
      </c>
      <c r="B59" s="50">
        <v>0.0</v>
      </c>
      <c r="C59" s="50">
        <v>0.0</v>
      </c>
      <c r="D59" s="51">
        <v>0.0</v>
      </c>
      <c r="E59" s="43" t="s">
        <v>199</v>
      </c>
    </row>
    <row r="60" ht="16.5" customHeight="1">
      <c r="A60" s="21" t="s">
        <v>200</v>
      </c>
      <c r="B60" s="50">
        <v>0.0</v>
      </c>
      <c r="C60" s="50">
        <v>0.0</v>
      </c>
      <c r="D60" s="51">
        <v>0.0</v>
      </c>
      <c r="E60" s="43" t="s">
        <v>201</v>
      </c>
    </row>
    <row r="61" ht="16.5" customHeight="1">
      <c r="A61" s="21" t="s">
        <v>202</v>
      </c>
      <c r="B61" s="50">
        <v>0.0</v>
      </c>
      <c r="C61" s="50">
        <v>0.0</v>
      </c>
      <c r="D61" s="51">
        <v>0.0</v>
      </c>
      <c r="E61" s="43" t="s">
        <v>203</v>
      </c>
    </row>
    <row r="62" ht="16.5" customHeight="1">
      <c r="A62" s="21" t="s">
        <v>204</v>
      </c>
      <c r="B62" s="50">
        <v>0.0</v>
      </c>
      <c r="C62" s="50">
        <v>0.0</v>
      </c>
      <c r="D62" s="51">
        <v>0.0</v>
      </c>
      <c r="E62" s="43" t="s">
        <v>205</v>
      </c>
    </row>
    <row r="63" ht="16.5" customHeight="1">
      <c r="A63" s="21" t="s">
        <v>206</v>
      </c>
      <c r="B63" s="50">
        <v>0.0</v>
      </c>
      <c r="C63" s="50">
        <v>0.0</v>
      </c>
      <c r="D63" s="51">
        <v>0.0</v>
      </c>
      <c r="E63" s="43" t="s">
        <v>207</v>
      </c>
    </row>
    <row r="64" ht="16.5" customHeight="1">
      <c r="A64" s="21" t="s">
        <v>208</v>
      </c>
      <c r="B64" s="50">
        <v>0.0</v>
      </c>
      <c r="C64" s="50">
        <v>0.0</v>
      </c>
      <c r="D64" s="51">
        <v>0.0</v>
      </c>
      <c r="E64" s="43" t="s">
        <v>209</v>
      </c>
    </row>
    <row r="65" ht="16.5" customHeight="1">
      <c r="A65" s="21" t="s">
        <v>210</v>
      </c>
      <c r="B65" s="50">
        <v>0.0</v>
      </c>
      <c r="C65" s="50">
        <v>0.0</v>
      </c>
      <c r="D65" s="51">
        <v>0.0</v>
      </c>
      <c r="E65" s="43" t="s">
        <v>211</v>
      </c>
    </row>
    <row r="66" ht="16.5" customHeight="1">
      <c r="A66" s="21" t="s">
        <v>212</v>
      </c>
      <c r="B66" s="50">
        <v>0.0</v>
      </c>
      <c r="C66" s="50">
        <v>0.0</v>
      </c>
      <c r="D66" s="51">
        <v>0.0</v>
      </c>
      <c r="E66" s="43" t="s">
        <v>213</v>
      </c>
    </row>
    <row r="67" ht="16.5" customHeight="1">
      <c r="A67" s="21" t="s">
        <v>214</v>
      </c>
      <c r="B67" s="50">
        <v>0.0</v>
      </c>
      <c r="C67" s="50">
        <v>0.0</v>
      </c>
      <c r="D67" s="51">
        <v>0.0</v>
      </c>
      <c r="E67" s="43" t="s">
        <v>215</v>
      </c>
    </row>
    <row r="68" ht="16.5" customHeight="1">
      <c r="A68" s="21" t="s">
        <v>216</v>
      </c>
      <c r="B68" s="50">
        <v>0.0</v>
      </c>
      <c r="C68" s="50">
        <v>0.0</v>
      </c>
      <c r="D68" s="51">
        <v>0.0</v>
      </c>
      <c r="E68" s="43" t="s">
        <v>217</v>
      </c>
    </row>
    <row r="69" ht="16.5" customHeight="1">
      <c r="A69" s="21" t="s">
        <v>218</v>
      </c>
      <c r="B69" s="50">
        <v>0.0</v>
      </c>
      <c r="C69" s="50">
        <v>0.0</v>
      </c>
      <c r="D69" s="51">
        <v>0.0</v>
      </c>
      <c r="E69" s="43" t="s">
        <v>219</v>
      </c>
    </row>
    <row r="70" ht="16.5" customHeight="1">
      <c r="A70" s="21" t="s">
        <v>220</v>
      </c>
      <c r="B70" s="50">
        <v>0.0</v>
      </c>
      <c r="C70" s="50">
        <v>0.0</v>
      </c>
      <c r="D70" s="51">
        <v>0.0</v>
      </c>
      <c r="E70" s="43" t="s">
        <v>221</v>
      </c>
    </row>
    <row r="71" ht="16.5" customHeight="1">
      <c r="A71" s="21" t="s">
        <v>222</v>
      </c>
      <c r="B71" s="50">
        <v>0.0</v>
      </c>
      <c r="C71" s="50">
        <v>0.0</v>
      </c>
      <c r="D71" s="51">
        <v>0.0</v>
      </c>
      <c r="E71" s="43" t="s">
        <v>221</v>
      </c>
    </row>
    <row r="72" ht="16.5" customHeight="1">
      <c r="A72" s="21" t="s">
        <v>169</v>
      </c>
      <c r="B72" s="50">
        <v>0.0</v>
      </c>
      <c r="C72" s="50">
        <v>0.0</v>
      </c>
      <c r="D72" s="51">
        <v>0.0</v>
      </c>
      <c r="E72" s="43" t="s">
        <v>223</v>
      </c>
    </row>
    <row r="73" ht="16.5" customHeight="1">
      <c r="A73" s="21" t="s">
        <v>224</v>
      </c>
      <c r="B73" s="50">
        <v>0.0</v>
      </c>
      <c r="C73" s="50">
        <v>0.0</v>
      </c>
      <c r="D73" s="51">
        <v>0.0</v>
      </c>
      <c r="E73" s="43" t="s">
        <v>225</v>
      </c>
    </row>
    <row r="74" ht="16.5" customHeight="1">
      <c r="A74" s="21" t="s">
        <v>226</v>
      </c>
      <c r="B74" s="50">
        <v>0.0</v>
      </c>
      <c r="C74" s="50">
        <v>0.0</v>
      </c>
      <c r="D74" s="51">
        <v>0.0</v>
      </c>
      <c r="E74" s="43" t="s">
        <v>227</v>
      </c>
    </row>
    <row r="75" ht="16.5" customHeight="1">
      <c r="A75" s="21" t="s">
        <v>228</v>
      </c>
      <c r="B75" s="50">
        <v>0.0</v>
      </c>
      <c r="C75" s="50">
        <v>0.0</v>
      </c>
      <c r="D75" s="51">
        <v>0.0</v>
      </c>
      <c r="E75" s="43" t="s">
        <v>229</v>
      </c>
    </row>
    <row r="76" ht="16.5" customHeight="1">
      <c r="A76" s="52" t="s">
        <v>230</v>
      </c>
      <c r="B76" s="50">
        <v>0.0</v>
      </c>
      <c r="C76" s="50">
        <v>0.0</v>
      </c>
      <c r="D76" s="53">
        <v>0.0</v>
      </c>
      <c r="E76" s="43" t="s">
        <v>151</v>
      </c>
    </row>
    <row r="77" ht="16.5" customHeight="1">
      <c r="A77" s="52" t="s">
        <v>231</v>
      </c>
      <c r="B77" s="50">
        <v>0.0</v>
      </c>
      <c r="C77" s="50">
        <v>0.0</v>
      </c>
      <c r="D77" s="53">
        <v>0.0</v>
      </c>
      <c r="E77" s="43" t="s">
        <v>151</v>
      </c>
    </row>
    <row r="78" ht="16.5" customHeight="1">
      <c r="A78" s="52" t="s">
        <v>232</v>
      </c>
      <c r="B78" s="50">
        <v>0.0</v>
      </c>
      <c r="C78" s="50">
        <v>0.0</v>
      </c>
      <c r="D78" s="53">
        <v>0.0</v>
      </c>
      <c r="E78" s="43" t="s">
        <v>151</v>
      </c>
    </row>
    <row r="79" ht="16.5" customHeight="1">
      <c r="A79" s="52" t="s">
        <v>233</v>
      </c>
      <c r="B79" s="50">
        <v>0.0</v>
      </c>
      <c r="C79" s="50">
        <v>0.0</v>
      </c>
      <c r="D79" s="53">
        <v>0.0</v>
      </c>
      <c r="E79" s="43" t="s">
        <v>151</v>
      </c>
    </row>
    <row r="80" ht="16.5" customHeight="1">
      <c r="A80" s="52" t="s">
        <v>234</v>
      </c>
      <c r="B80" s="50">
        <v>0.0</v>
      </c>
      <c r="C80" s="50">
        <v>0.0</v>
      </c>
      <c r="D80" s="53">
        <v>0.0</v>
      </c>
      <c r="E80" s="43" t="s">
        <v>151</v>
      </c>
    </row>
    <row r="81" ht="16.5" customHeight="1">
      <c r="A81" s="52" t="s">
        <v>235</v>
      </c>
      <c r="B81" s="50">
        <v>0.0</v>
      </c>
      <c r="C81" s="50">
        <v>0.0</v>
      </c>
      <c r="D81" s="53">
        <v>0.0</v>
      </c>
      <c r="E81" s="43" t="s">
        <v>151</v>
      </c>
    </row>
    <row r="82" ht="16.5" customHeight="1">
      <c r="A82" s="52" t="s">
        <v>236</v>
      </c>
      <c r="B82" s="50">
        <v>0.0</v>
      </c>
      <c r="C82" s="50">
        <v>0.0</v>
      </c>
      <c r="D82" s="53">
        <v>0.0</v>
      </c>
      <c r="E82" s="43" t="s">
        <v>151</v>
      </c>
    </row>
    <row r="83" ht="16.5" customHeight="1">
      <c r="A83" s="52" t="s">
        <v>237</v>
      </c>
      <c r="B83" s="50">
        <v>0.0</v>
      </c>
      <c r="C83" s="50">
        <v>0.0</v>
      </c>
      <c r="D83" s="53">
        <v>0.0</v>
      </c>
      <c r="E83" s="43" t="s">
        <v>151</v>
      </c>
    </row>
    <row r="84" ht="16.5" customHeight="1">
      <c r="A84" s="52" t="s">
        <v>238</v>
      </c>
      <c r="B84" s="50">
        <v>0.0</v>
      </c>
      <c r="C84" s="50">
        <v>0.0</v>
      </c>
      <c r="D84" s="53">
        <v>0.0</v>
      </c>
      <c r="E84" s="43" t="s">
        <v>191</v>
      </c>
    </row>
    <row r="85" ht="16.5" customHeight="1">
      <c r="A85" s="52" t="s">
        <v>239</v>
      </c>
      <c r="B85" s="50">
        <v>0.0</v>
      </c>
      <c r="C85" s="50">
        <v>0.0</v>
      </c>
      <c r="D85" s="53">
        <v>0.0</v>
      </c>
      <c r="E85" s="43" t="s">
        <v>191</v>
      </c>
    </row>
    <row r="86" ht="16.5" customHeight="1">
      <c r="A86" s="52" t="s">
        <v>240</v>
      </c>
      <c r="B86" s="50">
        <v>0.0</v>
      </c>
      <c r="C86" s="50">
        <v>0.0</v>
      </c>
      <c r="D86" s="53">
        <v>0.0</v>
      </c>
      <c r="E86" s="43" t="s">
        <v>191</v>
      </c>
    </row>
    <row r="87" ht="16.5" customHeight="1">
      <c r="A87" s="52" t="s">
        <v>241</v>
      </c>
      <c r="B87" s="50">
        <v>0.0</v>
      </c>
      <c r="C87" s="50">
        <v>0.0</v>
      </c>
      <c r="D87" s="53">
        <v>0.0</v>
      </c>
      <c r="E87" s="43" t="s">
        <v>191</v>
      </c>
    </row>
    <row r="88" ht="16.5" customHeight="1">
      <c r="A88" s="52" t="s">
        <v>242</v>
      </c>
      <c r="B88" s="50">
        <v>0.0</v>
      </c>
      <c r="C88" s="50">
        <v>0.0</v>
      </c>
      <c r="D88" s="53">
        <v>0.0</v>
      </c>
      <c r="E88" s="43" t="s">
        <v>191</v>
      </c>
    </row>
    <row r="89" ht="15.75" customHeight="1"/>
    <row r="90" ht="15.75" customHeight="1"/>
    <row r="91" ht="15.75" customHeight="1">
      <c r="A91" s="30" t="s">
        <v>243</v>
      </c>
      <c r="B91" s="2"/>
      <c r="C91" s="2"/>
      <c r="D91" s="2"/>
      <c r="E91" s="2"/>
      <c r="F91" s="2"/>
      <c r="G91" s="2"/>
      <c r="H91" s="3"/>
    </row>
    <row r="92" ht="16.5" customHeight="1">
      <c r="A92" s="21" t="str">
        <f>"Opening Cash (FY"&amp;B8&amp;" Oct 1)"</f>
        <v>Opening Cash (FY2026 Oct 1)</v>
      </c>
      <c r="B92" s="51">
        <v>0.0</v>
      </c>
      <c r="C92" s="43" t="s">
        <v>244</v>
      </c>
    </row>
    <row r="93" ht="16.5" customHeight="1">
      <c r="A93" s="21" t="s">
        <v>245</v>
      </c>
      <c r="B93" s="51">
        <v>0.0</v>
      </c>
      <c r="C93" s="43" t="s">
        <v>246</v>
      </c>
    </row>
    <row r="94" ht="16.5" customHeight="1">
      <c r="A94" s="21" t="s">
        <v>247</v>
      </c>
      <c r="B94" s="51">
        <v>0.0</v>
      </c>
      <c r="C94" s="43" t="s">
        <v>248</v>
      </c>
    </row>
    <row r="95" ht="16.5" customHeight="1">
      <c r="A95" s="21" t="s">
        <v>249</v>
      </c>
      <c r="B95" s="51">
        <v>0.0</v>
      </c>
      <c r="C95" s="43" t="s">
        <v>250</v>
      </c>
    </row>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H1"/>
    <mergeCell ref="A2:H2"/>
    <mergeCell ref="A4:H4"/>
    <mergeCell ref="A11:H11"/>
    <mergeCell ref="A22:H22"/>
    <mergeCell ref="A57:H57"/>
    <mergeCell ref="A91:H91"/>
  </mergeCells>
  <dataValidations>
    <dataValidation type="list" allowBlank="1" showErrorMessage="1" sqref="B6">
      <formula1>"TV,Radio,TV + Radio,Digital Only"</formula1>
    </dataValidation>
    <dataValidation type="list" allowBlank="1" showInputMessage="1" showErrorMessage="1" prompt="Budget Fiscal Year - Select the budget year. All year labels across the workbook will update automatically." sqref="B8">
      <formula1>"2024,2025,2026,2027,2028,2029,2030,2031,2032"</formula1>
    </dataValidation>
    <dataValidation type="list" allowBlank="1" showInputMessage="1" showErrorMessage="1" prompt="Scenario Toggle - Select a scenario: Base, Optimistic, or Conservative" sqref="B12">
      <formula1>"Base,Optimistic,Conservative"</formula1>
    </dataValidation>
  </dataValidations>
  <printOptions/>
  <pageMargins bottom="1.0" footer="0.0" header="0.0" left="0.75" right="0.75" top="1.0"/>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E5F8A"/>
    <pageSetUpPr/>
  </sheetPr>
  <sheetViews>
    <sheetView showGridLines="0"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45.71"/>
    <col customWidth="1" min="2" max="6" width="21.0"/>
    <col customWidth="1" min="7" max="7" width="17.14"/>
    <col customWidth="1" min="8" max="26" width="8.71"/>
  </cols>
  <sheetData>
    <row r="1" ht="24.0" customHeight="1">
      <c r="A1" s="15" t="s">
        <v>251</v>
      </c>
      <c r="B1" s="2"/>
      <c r="C1" s="2"/>
      <c r="D1" s="2"/>
      <c r="E1" s="2"/>
      <c r="F1" s="2"/>
      <c r="G1" s="3"/>
    </row>
    <row r="2" ht="24.0" customHeight="1">
      <c r="A2" s="29" t="str">
        <f>"FY"&amp;(Assumptions!B8-2)&amp;" &amp; FY"&amp;(Assumptions!B8-1)&amp;" Actuals  |  FY"&amp;Assumptions!B8&amp;" Budget (scenario-linked)  |  FY"&amp;(Assumptions!B8+1)&amp;"-"&amp;(Assumptions!B8+2)&amp;" Forecast"</f>
        <v>FY2024 &amp; FY2025 Actuals  |  FY2026 Budget (scenario-linked)  |  FY2027-2028 Forecast</v>
      </c>
      <c r="B2" s="2"/>
      <c r="C2" s="2"/>
      <c r="D2" s="2"/>
      <c r="E2" s="2"/>
      <c r="F2" s="2"/>
      <c r="G2" s="3"/>
    </row>
    <row r="4" ht="27.75" customHeight="1">
      <c r="A4" s="54" t="s">
        <v>252</v>
      </c>
      <c r="B4" s="54" t="str">
        <f>"FY"&amp;(Assumptions!B8-2)&amp;CHAR(10)&amp;"Actual"</f>
        <v>FY2024
Actual</v>
      </c>
      <c r="C4" s="54" t="str">
        <f>"FY"&amp;(Assumptions!B8-1)&amp;CHAR(10)&amp;"Actual"</f>
        <v>FY2025
Actual</v>
      </c>
      <c r="D4" s="54" t="str">
        <f>"FY"&amp;Assumptions!B8&amp;CHAR(10)&amp;"Budget"</f>
        <v>FY2026
Budget</v>
      </c>
      <c r="E4" s="54" t="str">
        <f>"FY"&amp;(Assumptions!B8+1)&amp;CHAR(10)&amp;"Forecast"</f>
        <v>FY2027
Forecast</v>
      </c>
      <c r="F4" s="54" t="str">
        <f>"FY"&amp;(Assumptions!B8+2)&amp;CHAR(10)&amp;"Forecast"</f>
        <v>FY2028
Forecast</v>
      </c>
      <c r="G4" s="54" t="str">
        <f>"FY"&amp;RIGHT(Assumptions!B8,2)&amp;" vs FY"&amp;RIGHT(Assumptions!B8-1,2)&amp;CHAR(10)&amp;"Variance %"</f>
        <v>FY26 vs FY25
Variance %</v>
      </c>
    </row>
    <row r="5" ht="15.75" customHeight="1">
      <c r="A5" s="30" t="s">
        <v>253</v>
      </c>
      <c r="B5" s="2"/>
      <c r="C5" s="2"/>
      <c r="D5" s="2"/>
      <c r="E5" s="2"/>
      <c r="F5" s="2"/>
      <c r="G5" s="3"/>
    </row>
    <row r="6" ht="16.5" customHeight="1">
      <c r="A6" s="55" t="str">
        <f>"    "&amp;Assumptions!A24</f>
        <v>    CPB – Community Service Grant</v>
      </c>
      <c r="B6" s="56">
        <f>Assumptions!B24</f>
        <v>0</v>
      </c>
      <c r="C6" s="56">
        <f>Assumptions!C24</f>
        <v>0</v>
      </c>
      <c r="D6" s="57">
        <f>Assumptions!D24*Assumptions!B16</f>
        <v>0</v>
      </c>
      <c r="E6" s="58">
        <f>D6*(1+Assumptions!$B$19)</f>
        <v>0</v>
      </c>
      <c r="F6" s="58">
        <f>E6*(1+Assumptions!$B$19)</f>
        <v>0</v>
      </c>
      <c r="G6" s="59" t="str">
        <f t="shared" ref="G6:G10" si="1">IF(C6=0,"-",(D6-C6)/ABS(C6))</f>
        <v>-</v>
      </c>
    </row>
    <row r="7" ht="16.5" customHeight="1">
      <c r="A7" s="55" t="str">
        <f>"    "&amp;Assumptions!A25</f>
        <v>    CPB – Other Funds / NPR</v>
      </c>
      <c r="B7" s="56">
        <f>Assumptions!B25</f>
        <v>0</v>
      </c>
      <c r="C7" s="56">
        <f>Assumptions!C25</f>
        <v>0</v>
      </c>
      <c r="D7" s="57">
        <f>Assumptions!D25*Assumptions!B16</f>
        <v>0</v>
      </c>
      <c r="E7" s="58">
        <f>D7*(1+Assumptions!$B$19)</f>
        <v>0</v>
      </c>
      <c r="F7" s="58">
        <f>E7*(1+Assumptions!$B$19)</f>
        <v>0</v>
      </c>
      <c r="G7" s="59" t="str">
        <f t="shared" si="1"/>
        <v>-</v>
      </c>
    </row>
    <row r="8" ht="16.5" customHeight="1">
      <c r="A8" s="55" t="str">
        <f>"    "&amp;Assumptions!A26</f>
        <v>    New National Grant (Dec 2025)</v>
      </c>
      <c r="B8" s="56">
        <f>Assumptions!B26</f>
        <v>0</v>
      </c>
      <c r="C8" s="56">
        <f>Assumptions!C26</f>
        <v>0</v>
      </c>
      <c r="D8" s="57">
        <f>Assumptions!D26*Assumptions!B16</f>
        <v>0</v>
      </c>
      <c r="E8" s="58">
        <f>D8*(1+Assumptions!$B$19)</f>
        <v>0</v>
      </c>
      <c r="F8" s="58">
        <f>E8*(1+Assumptions!$B$19)</f>
        <v>0</v>
      </c>
      <c r="G8" s="59" t="str">
        <f t="shared" si="1"/>
        <v>-</v>
      </c>
    </row>
    <row r="9" ht="16.5" customHeight="1">
      <c r="A9" s="60" t="str">
        <f>"    "&amp;Assumptions!A27</f>
        <v>    [Custom Federal Revenue]</v>
      </c>
      <c r="B9" s="56">
        <f>Assumptions!B27</f>
        <v>0</v>
      </c>
      <c r="C9" s="56">
        <f>Assumptions!C27</f>
        <v>0</v>
      </c>
      <c r="D9" s="57">
        <f>Assumptions!D27*Assumptions!B16</f>
        <v>0</v>
      </c>
      <c r="E9" s="58">
        <f>D9*(1+Assumptions!$B$19)</f>
        <v>0</v>
      </c>
      <c r="F9" s="58">
        <f>E9*(1+Assumptions!$B$19)</f>
        <v>0</v>
      </c>
      <c r="G9" s="59" t="str">
        <f t="shared" si="1"/>
        <v>-</v>
      </c>
    </row>
    <row r="10" ht="16.5" customHeight="1">
      <c r="A10" s="22" t="s">
        <v>254</v>
      </c>
      <c r="B10" s="61">
        <f t="shared" ref="B10:F10" si="2">SUM(B6:B9)</f>
        <v>0</v>
      </c>
      <c r="C10" s="61">
        <f t="shared" si="2"/>
        <v>0</v>
      </c>
      <c r="D10" s="61">
        <f t="shared" si="2"/>
        <v>0</v>
      </c>
      <c r="E10" s="61">
        <f t="shared" si="2"/>
        <v>0</v>
      </c>
      <c r="F10" s="61">
        <f t="shared" si="2"/>
        <v>0</v>
      </c>
      <c r="G10" s="62" t="str">
        <f t="shared" si="1"/>
        <v>-</v>
      </c>
    </row>
    <row r="12" ht="15.75" customHeight="1">
      <c r="A12" s="33" t="s">
        <v>255</v>
      </c>
      <c r="B12" s="2"/>
      <c r="C12" s="2"/>
      <c r="D12" s="2"/>
      <c r="E12" s="2"/>
      <c r="F12" s="2"/>
      <c r="G12" s="3"/>
    </row>
    <row r="13" ht="16.5" customHeight="1">
      <c r="A13" s="55" t="str">
        <f>"    "&amp;Assumptions!A28</f>
        <v>    State Appropriations (Indiana)</v>
      </c>
      <c r="B13" s="56">
        <f>Assumptions!B28</f>
        <v>0</v>
      </c>
      <c r="C13" s="56">
        <f>Assumptions!C28</f>
        <v>0</v>
      </c>
      <c r="D13" s="57">
        <f>Assumptions!D28*Assumptions!B16</f>
        <v>0</v>
      </c>
      <c r="E13" s="58">
        <f>D13*(1+Assumptions!$B$19)</f>
        <v>0</v>
      </c>
      <c r="F13" s="58">
        <f>E13*(1+Assumptions!$B$19)</f>
        <v>0</v>
      </c>
      <c r="G13" s="59" t="str">
        <f t="shared" ref="G13:G16" si="3">IF(C13=0,"-",(D13-C13)/ABS(C13))</f>
        <v>-</v>
      </c>
    </row>
    <row r="14" ht="16.5" customHeight="1">
      <c r="A14" s="55" t="str">
        <f>"    "&amp;Assumptions!A29</f>
        <v>    New Local Funding Commitments</v>
      </c>
      <c r="B14" s="56">
        <f>Assumptions!B29</f>
        <v>0</v>
      </c>
      <c r="C14" s="56">
        <f>Assumptions!C29</f>
        <v>0</v>
      </c>
      <c r="D14" s="57">
        <f>Assumptions!D29*Assumptions!B16</f>
        <v>0</v>
      </c>
      <c r="E14" s="58">
        <f>D14*(1+Assumptions!$B$19)</f>
        <v>0</v>
      </c>
      <c r="F14" s="58">
        <f>E14*(1+Assumptions!$B$19)</f>
        <v>0</v>
      </c>
      <c r="G14" s="59" t="str">
        <f t="shared" si="3"/>
        <v>-</v>
      </c>
    </row>
    <row r="15" ht="16.5" customHeight="1">
      <c r="A15" s="60" t="str">
        <f>"    "&amp;Assumptions!A30</f>
        <v>    [Custom State/Local Revenue]</v>
      </c>
      <c r="B15" s="56">
        <f>Assumptions!B30</f>
        <v>0</v>
      </c>
      <c r="C15" s="56">
        <f>Assumptions!C30</f>
        <v>0</v>
      </c>
      <c r="D15" s="57">
        <f>Assumptions!D30*Assumptions!B16</f>
        <v>0</v>
      </c>
      <c r="E15" s="58">
        <f>D15*(1+Assumptions!$B$19)</f>
        <v>0</v>
      </c>
      <c r="F15" s="58">
        <f>E15*(1+Assumptions!$B$19)</f>
        <v>0</v>
      </c>
      <c r="G15" s="59" t="str">
        <f t="shared" si="3"/>
        <v>-</v>
      </c>
    </row>
    <row r="16" ht="16.5" customHeight="1">
      <c r="A16" s="22" t="s">
        <v>254</v>
      </c>
      <c r="B16" s="61">
        <f t="shared" ref="B16:F16" si="4">SUM(B13:B15)</f>
        <v>0</v>
      </c>
      <c r="C16" s="61">
        <f t="shared" si="4"/>
        <v>0</v>
      </c>
      <c r="D16" s="61">
        <f t="shared" si="4"/>
        <v>0</v>
      </c>
      <c r="E16" s="61">
        <f t="shared" si="4"/>
        <v>0</v>
      </c>
      <c r="F16" s="61">
        <f t="shared" si="4"/>
        <v>0</v>
      </c>
      <c r="G16" s="62" t="str">
        <f t="shared" si="3"/>
        <v>-</v>
      </c>
    </row>
    <row r="18" ht="15.75" customHeight="1">
      <c r="A18" s="30" t="s">
        <v>256</v>
      </c>
      <c r="B18" s="2"/>
      <c r="C18" s="2"/>
      <c r="D18" s="2"/>
      <c r="E18" s="2"/>
      <c r="F18" s="2"/>
      <c r="G18" s="3"/>
    </row>
    <row r="19" ht="16.5" customHeight="1">
      <c r="A19" s="55" t="str">
        <f>"    "&amp;Assumptions!A31</f>
        <v>    Membership &amp; Major Gifts</v>
      </c>
      <c r="B19" s="56">
        <f>Assumptions!B31</f>
        <v>0</v>
      </c>
      <c r="C19" s="56">
        <f>Assumptions!C31</f>
        <v>0</v>
      </c>
      <c r="D19" s="57">
        <f>Assumptions!D31*Assumptions!B16</f>
        <v>0</v>
      </c>
      <c r="E19" s="58">
        <f>D19*(1+Assumptions!$B$19)</f>
        <v>0</v>
      </c>
      <c r="F19" s="58">
        <f>E19*(1+Assumptions!$B$19)</f>
        <v>0</v>
      </c>
      <c r="G19" s="59" t="str">
        <f t="shared" ref="G19:G22" si="5">IF(C19=0,"-",(D19-C19)/ABS(C19))</f>
        <v>-</v>
      </c>
    </row>
    <row r="20" ht="16.5" customHeight="1">
      <c r="A20" s="55" t="str">
        <f>"    "&amp;Assumptions!A32</f>
        <v>    Corporate Membership Revenue</v>
      </c>
      <c r="B20" s="56">
        <f>Assumptions!B32</f>
        <v>0</v>
      </c>
      <c r="C20" s="56">
        <f>Assumptions!C32</f>
        <v>0</v>
      </c>
      <c r="D20" s="57">
        <f>Assumptions!D32*Assumptions!B16</f>
        <v>0</v>
      </c>
      <c r="E20" s="58">
        <f>D20*(1+Assumptions!$B$19)</f>
        <v>0</v>
      </c>
      <c r="F20" s="58">
        <f>E20*(1+Assumptions!$B$19)</f>
        <v>0</v>
      </c>
      <c r="G20" s="59" t="str">
        <f t="shared" si="5"/>
        <v>-</v>
      </c>
    </row>
    <row r="21" ht="16.5" customHeight="1">
      <c r="A21" s="60" t="str">
        <f>"    "&amp;Assumptions!A33</f>
        <v>    [Custom Membership Revenue]</v>
      </c>
      <c r="B21" s="56">
        <f>Assumptions!B33</f>
        <v>0</v>
      </c>
      <c r="C21" s="56">
        <f>Assumptions!C33</f>
        <v>0</v>
      </c>
      <c r="D21" s="57">
        <f>Assumptions!D33*Assumptions!B16</f>
        <v>0</v>
      </c>
      <c r="E21" s="58">
        <f>D21*(1+Assumptions!$B$19)</f>
        <v>0</v>
      </c>
      <c r="F21" s="58">
        <f>E21*(1+Assumptions!$B$19)</f>
        <v>0</v>
      </c>
      <c r="G21" s="59" t="str">
        <f t="shared" si="5"/>
        <v>-</v>
      </c>
    </row>
    <row r="22" ht="16.5" customHeight="1">
      <c r="A22" s="22" t="s">
        <v>254</v>
      </c>
      <c r="B22" s="61">
        <f t="shared" ref="B22:F22" si="6">SUM(B19:B21)</f>
        <v>0</v>
      </c>
      <c r="C22" s="61">
        <f t="shared" si="6"/>
        <v>0</v>
      </c>
      <c r="D22" s="61">
        <f t="shared" si="6"/>
        <v>0</v>
      </c>
      <c r="E22" s="61">
        <f t="shared" si="6"/>
        <v>0</v>
      </c>
      <c r="F22" s="61">
        <f t="shared" si="6"/>
        <v>0</v>
      </c>
      <c r="G22" s="62" t="str">
        <f t="shared" si="5"/>
        <v>-</v>
      </c>
    </row>
    <row r="23" ht="15.75" customHeight="1"/>
    <row r="24" ht="15.75" customHeight="1">
      <c r="A24" s="33" t="s">
        <v>257</v>
      </c>
      <c r="B24" s="2"/>
      <c r="C24" s="2"/>
      <c r="D24" s="2"/>
      <c r="E24" s="2"/>
      <c r="F24" s="2"/>
      <c r="G24" s="3"/>
    </row>
    <row r="25" ht="16.5" customHeight="1">
      <c r="A25" s="55" t="str">
        <f>"    "&amp;Assumptions!A34</f>
        <v>    Underwriting &amp; Corporate</v>
      </c>
      <c r="B25" s="56">
        <f>Assumptions!B34</f>
        <v>0</v>
      </c>
      <c r="C25" s="56">
        <f>Assumptions!C34</f>
        <v>0</v>
      </c>
      <c r="D25" s="57">
        <f>Assumptions!D34*Assumptions!B16</f>
        <v>0</v>
      </c>
      <c r="E25" s="58">
        <f>D25*(1+Assumptions!$B$19)</f>
        <v>0</v>
      </c>
      <c r="F25" s="58">
        <f>E25*(1+Assumptions!$B$19)</f>
        <v>0</v>
      </c>
      <c r="G25" s="59" t="str">
        <f t="shared" ref="G25:G29" si="7">IF(C25=0,"-",(D25-C25)/ABS(C25))</f>
        <v>-</v>
      </c>
    </row>
    <row r="26" ht="16.5" customHeight="1">
      <c r="A26" s="55" t="str">
        <f>"    "&amp;Assumptions!A35</f>
        <v>    Trade Underwriting</v>
      </c>
      <c r="B26" s="56">
        <f>Assumptions!B35</f>
        <v>0</v>
      </c>
      <c r="C26" s="56">
        <f>Assumptions!C35</f>
        <v>0</v>
      </c>
      <c r="D26" s="57">
        <f>Assumptions!D35*Assumptions!B16</f>
        <v>0</v>
      </c>
      <c r="E26" s="58">
        <f>D26*(1+Assumptions!$B$19)</f>
        <v>0</v>
      </c>
      <c r="F26" s="58">
        <f>E26*(1+Assumptions!$B$19)</f>
        <v>0</v>
      </c>
      <c r="G26" s="59" t="str">
        <f t="shared" si="7"/>
        <v>-</v>
      </c>
    </row>
    <row r="27" ht="16.5" customHeight="1">
      <c r="A27" s="55" t="str">
        <f>"    "&amp;Assumptions!A36</f>
        <v>    Corporate Sponsorships</v>
      </c>
      <c r="B27" s="56">
        <f>Assumptions!B36</f>
        <v>0</v>
      </c>
      <c r="C27" s="56">
        <f>Assumptions!C36</f>
        <v>0</v>
      </c>
      <c r="D27" s="57">
        <f>Assumptions!D36*Assumptions!B16</f>
        <v>0</v>
      </c>
      <c r="E27" s="58">
        <f>D27*(1+Assumptions!$B$19)</f>
        <v>0</v>
      </c>
      <c r="F27" s="58">
        <f>E27*(1+Assumptions!$B$19)</f>
        <v>0</v>
      </c>
      <c r="G27" s="59" t="str">
        <f t="shared" si="7"/>
        <v>-</v>
      </c>
    </row>
    <row r="28" ht="16.5" customHeight="1">
      <c r="A28" s="60" t="str">
        <f>"    "&amp;Assumptions!A37</f>
        <v>    [Custom Underwriting Revenue]</v>
      </c>
      <c r="B28" s="56">
        <f>Assumptions!B37</f>
        <v>0</v>
      </c>
      <c r="C28" s="56">
        <f>Assumptions!C37</f>
        <v>0</v>
      </c>
      <c r="D28" s="57">
        <f>Assumptions!D37*Assumptions!B16</f>
        <v>0</v>
      </c>
      <c r="E28" s="58">
        <f>D28*(1+Assumptions!$B$19)</f>
        <v>0</v>
      </c>
      <c r="F28" s="58">
        <f>E28*(1+Assumptions!$B$19)</f>
        <v>0</v>
      </c>
      <c r="G28" s="59" t="str">
        <f t="shared" si="7"/>
        <v>-</v>
      </c>
    </row>
    <row r="29" ht="16.5" customHeight="1">
      <c r="A29" s="22" t="s">
        <v>254</v>
      </c>
      <c r="B29" s="61">
        <f t="shared" ref="B29:F29" si="8">SUM(B25:B28)</f>
        <v>0</v>
      </c>
      <c r="C29" s="61">
        <f t="shared" si="8"/>
        <v>0</v>
      </c>
      <c r="D29" s="61">
        <f t="shared" si="8"/>
        <v>0</v>
      </c>
      <c r="E29" s="61">
        <f t="shared" si="8"/>
        <v>0</v>
      </c>
      <c r="F29" s="61">
        <f t="shared" si="8"/>
        <v>0</v>
      </c>
      <c r="G29" s="62" t="str">
        <f t="shared" si="7"/>
        <v>-</v>
      </c>
    </row>
    <row r="30" ht="15.75" customHeight="1"/>
    <row r="31" ht="15.75" customHeight="1">
      <c r="A31" s="30" t="s">
        <v>258</v>
      </c>
      <c r="B31" s="2"/>
      <c r="C31" s="2"/>
      <c r="D31" s="2"/>
      <c r="E31" s="2"/>
      <c r="F31" s="2"/>
      <c r="G31" s="3"/>
    </row>
    <row r="32" ht="16.5" customHeight="1">
      <c r="A32" s="55" t="str">
        <f>"    "&amp;Assumptions!A38</f>
        <v>    Auction &amp; Special Events</v>
      </c>
      <c r="B32" s="56">
        <f>Assumptions!B38</f>
        <v>0</v>
      </c>
      <c r="C32" s="56">
        <f>Assumptions!C38</f>
        <v>0</v>
      </c>
      <c r="D32" s="57">
        <f>Assumptions!D38*Assumptions!B16</f>
        <v>0</v>
      </c>
      <c r="E32" s="58">
        <f>D32*(1+Assumptions!$B$19)</f>
        <v>0</v>
      </c>
      <c r="F32" s="58">
        <f>E32*(1+Assumptions!$B$19)</f>
        <v>0</v>
      </c>
      <c r="G32" s="59" t="str">
        <f t="shared" ref="G32:G36" si="9">IF(C32=0,"-",(D32-C32)/ABS(C32))</f>
        <v>-</v>
      </c>
    </row>
    <row r="33" ht="16.5" customHeight="1">
      <c r="A33" s="55" t="str">
        <f>"    "&amp;Assumptions!A39</f>
        <v>    In-Kind Contributions</v>
      </c>
      <c r="B33" s="56">
        <f>Assumptions!B39</f>
        <v>0</v>
      </c>
      <c r="C33" s="56">
        <f>Assumptions!C39</f>
        <v>0</v>
      </c>
      <c r="D33" s="57">
        <f>Assumptions!D39*Assumptions!B16</f>
        <v>0</v>
      </c>
      <c r="E33" s="58">
        <f>D33*(1+Assumptions!$B$19)</f>
        <v>0</v>
      </c>
      <c r="F33" s="58">
        <f>E33*(1+Assumptions!$B$19)</f>
        <v>0</v>
      </c>
      <c r="G33" s="59" t="str">
        <f t="shared" si="9"/>
        <v>-</v>
      </c>
    </row>
    <row r="34" ht="16.5" customHeight="1">
      <c r="A34" s="55" t="str">
        <f>"    "&amp;Assumptions!A40</f>
        <v>    Community Issued Support</v>
      </c>
      <c r="B34" s="56">
        <f>Assumptions!B40</f>
        <v>0</v>
      </c>
      <c r="C34" s="56">
        <f>Assumptions!C40</f>
        <v>0</v>
      </c>
      <c r="D34" s="57">
        <f>Assumptions!D40*Assumptions!B16</f>
        <v>0</v>
      </c>
      <c r="E34" s="58">
        <f>D34*(1+Assumptions!$B$19)</f>
        <v>0</v>
      </c>
      <c r="F34" s="58">
        <f>E34*(1+Assumptions!$B$19)</f>
        <v>0</v>
      </c>
      <c r="G34" s="59" t="str">
        <f t="shared" si="9"/>
        <v>-</v>
      </c>
    </row>
    <row r="35" ht="16.5" customHeight="1">
      <c r="A35" s="60" t="str">
        <f>"    "&amp;Assumptions!A41</f>
        <v>    [Custom Events Revenue]</v>
      </c>
      <c r="B35" s="56">
        <f>Assumptions!B41</f>
        <v>0</v>
      </c>
      <c r="C35" s="56">
        <f>Assumptions!C41</f>
        <v>0</v>
      </c>
      <c r="D35" s="57">
        <f>Assumptions!D41*Assumptions!B16</f>
        <v>0</v>
      </c>
      <c r="E35" s="58">
        <f>D35*(1+Assumptions!$B$19)</f>
        <v>0</v>
      </c>
      <c r="F35" s="58">
        <f>E35*(1+Assumptions!$B$19)</f>
        <v>0</v>
      </c>
      <c r="G35" s="59" t="str">
        <f t="shared" si="9"/>
        <v>-</v>
      </c>
    </row>
    <row r="36" ht="16.5" customHeight="1">
      <c r="A36" s="22" t="s">
        <v>254</v>
      </c>
      <c r="B36" s="61">
        <f t="shared" ref="B36:F36" si="10">SUM(B32:B35)</f>
        <v>0</v>
      </c>
      <c r="C36" s="61">
        <f t="shared" si="10"/>
        <v>0</v>
      </c>
      <c r="D36" s="61">
        <f t="shared" si="10"/>
        <v>0</v>
      </c>
      <c r="E36" s="61">
        <f t="shared" si="10"/>
        <v>0</v>
      </c>
      <c r="F36" s="61">
        <f t="shared" si="10"/>
        <v>0</v>
      </c>
      <c r="G36" s="62" t="str">
        <f t="shared" si="9"/>
        <v>-</v>
      </c>
    </row>
    <row r="37" ht="15.75" customHeight="1"/>
    <row r="38" ht="15.75" customHeight="1">
      <c r="A38" s="33" t="s">
        <v>259</v>
      </c>
      <c r="B38" s="2"/>
      <c r="C38" s="2"/>
      <c r="D38" s="2"/>
      <c r="E38" s="2"/>
      <c r="F38" s="2"/>
      <c r="G38" s="3"/>
    </row>
    <row r="39" ht="16.5" customHeight="1">
      <c r="A39" s="55" t="str">
        <f>"    "&amp;Assumptions!A42</f>
        <v>    Production Revenue</v>
      </c>
      <c r="B39" s="56">
        <f>Assumptions!B42</f>
        <v>0</v>
      </c>
      <c r="C39" s="56">
        <f>Assumptions!C42</f>
        <v>0</v>
      </c>
      <c r="D39" s="57">
        <f>Assumptions!D42*Assumptions!B16</f>
        <v>0</v>
      </c>
      <c r="E39" s="58">
        <f>D39*(1+Assumptions!$B$19)</f>
        <v>0</v>
      </c>
      <c r="F39" s="58">
        <f>E39*(1+Assumptions!$B$19)</f>
        <v>0</v>
      </c>
      <c r="G39" s="59" t="str">
        <f t="shared" ref="G39:G43" si="11">IF(C39=0,"-",(D39-C39)/ABS(C39))</f>
        <v>-</v>
      </c>
    </row>
    <row r="40" ht="16.5" customHeight="1">
      <c r="A40" s="55" t="str">
        <f>"    "&amp;Assumptions!A43</f>
        <v>    Rental Income</v>
      </c>
      <c r="B40" s="56">
        <f>Assumptions!B43</f>
        <v>0</v>
      </c>
      <c r="C40" s="56">
        <f>Assumptions!C43</f>
        <v>0</v>
      </c>
      <c r="D40" s="57">
        <f>Assumptions!D43*Assumptions!B16</f>
        <v>0</v>
      </c>
      <c r="E40" s="58">
        <f>D40*(1+Assumptions!$B$19)</f>
        <v>0</v>
      </c>
      <c r="F40" s="58">
        <f>E40*(1+Assumptions!$B$19)</f>
        <v>0</v>
      </c>
      <c r="G40" s="59" t="str">
        <f t="shared" si="11"/>
        <v>-</v>
      </c>
    </row>
    <row r="41" ht="16.5" customHeight="1">
      <c r="A41" s="55" t="str">
        <f>"    "&amp;Assumptions!A44</f>
        <v>    Business Services Revenue</v>
      </c>
      <c r="B41" s="56">
        <f>Assumptions!B44</f>
        <v>0</v>
      </c>
      <c r="C41" s="56">
        <f>Assumptions!C44</f>
        <v>0</v>
      </c>
      <c r="D41" s="57">
        <f>Assumptions!D44*Assumptions!B16</f>
        <v>0</v>
      </c>
      <c r="E41" s="58">
        <f>D41*(1+Assumptions!$B$19)</f>
        <v>0</v>
      </c>
      <c r="F41" s="58">
        <f>E41*(1+Assumptions!$B$19)</f>
        <v>0</v>
      </c>
      <c r="G41" s="59" t="str">
        <f t="shared" si="11"/>
        <v>-</v>
      </c>
    </row>
    <row r="42" ht="16.5" customHeight="1">
      <c r="A42" s="60" t="str">
        <f>"    "&amp;Assumptions!A45</f>
        <v>    [Custom Production Revenue]</v>
      </c>
      <c r="B42" s="56">
        <f>Assumptions!B45</f>
        <v>0</v>
      </c>
      <c r="C42" s="56">
        <f>Assumptions!C45</f>
        <v>0</v>
      </c>
      <c r="D42" s="57">
        <f>Assumptions!D45*Assumptions!B16</f>
        <v>0</v>
      </c>
      <c r="E42" s="58">
        <f>D42*(1+Assumptions!$B$19)</f>
        <v>0</v>
      </c>
      <c r="F42" s="58">
        <f>E42*(1+Assumptions!$B$19)</f>
        <v>0</v>
      </c>
      <c r="G42" s="59" t="str">
        <f t="shared" si="11"/>
        <v>-</v>
      </c>
    </row>
    <row r="43" ht="16.5" customHeight="1">
      <c r="A43" s="22" t="s">
        <v>254</v>
      </c>
      <c r="B43" s="61">
        <f t="shared" ref="B43:F43" si="12">SUM(B39:B42)</f>
        <v>0</v>
      </c>
      <c r="C43" s="61">
        <f t="shared" si="12"/>
        <v>0</v>
      </c>
      <c r="D43" s="61">
        <f t="shared" si="12"/>
        <v>0</v>
      </c>
      <c r="E43" s="61">
        <f t="shared" si="12"/>
        <v>0</v>
      </c>
      <c r="F43" s="61">
        <f t="shared" si="12"/>
        <v>0</v>
      </c>
      <c r="G43" s="62" t="str">
        <f t="shared" si="11"/>
        <v>-</v>
      </c>
    </row>
    <row r="44" ht="15.75" customHeight="1"/>
    <row r="45" ht="15.75" customHeight="1">
      <c r="A45" s="30" t="s">
        <v>260</v>
      </c>
      <c r="B45" s="2"/>
      <c r="C45" s="2"/>
      <c r="D45" s="2"/>
      <c r="E45" s="2"/>
      <c r="F45" s="2"/>
      <c r="G45" s="3"/>
    </row>
    <row r="46" ht="16.5" customHeight="1">
      <c r="A46" s="55" t="str">
        <f>"    "&amp;Assumptions!A46</f>
        <v>    Investment Return</v>
      </c>
      <c r="B46" s="56">
        <f>Assumptions!B46</f>
        <v>0</v>
      </c>
      <c r="C46" s="56">
        <f>Assumptions!C46</f>
        <v>0</v>
      </c>
      <c r="D46" s="57">
        <f>Assumptions!D46*Assumptions!B16</f>
        <v>0</v>
      </c>
      <c r="E46" s="58">
        <f>D46*(1+Assumptions!$B$19)</f>
        <v>0</v>
      </c>
      <c r="F46" s="58">
        <f>E46*(1+Assumptions!$B$19)</f>
        <v>0</v>
      </c>
      <c r="G46" s="59" t="str">
        <f t="shared" ref="G46:G50" si="13">IF(C46=0,"-",(D46-C46)/ABS(C46))</f>
        <v>-</v>
      </c>
    </row>
    <row r="47" ht="16.5" customHeight="1">
      <c r="A47" s="55" t="str">
        <f>"    "&amp;Assumptions!A47</f>
        <v>    Miscellaneous Revenue</v>
      </c>
      <c r="B47" s="56">
        <f>Assumptions!B47</f>
        <v>0</v>
      </c>
      <c r="C47" s="56">
        <f>Assumptions!C47</f>
        <v>0</v>
      </c>
      <c r="D47" s="57">
        <f>Assumptions!D47*Assumptions!B16</f>
        <v>0</v>
      </c>
      <c r="E47" s="58">
        <f>D47*(1+Assumptions!$B$19)</f>
        <v>0</v>
      </c>
      <c r="F47" s="58">
        <f>E47*(1+Assumptions!$B$19)</f>
        <v>0</v>
      </c>
      <c r="G47" s="59" t="str">
        <f t="shared" si="13"/>
        <v>-</v>
      </c>
    </row>
    <row r="48" ht="16.5" customHeight="1">
      <c r="A48" s="55" t="str">
        <f>"    "&amp;Assumptions!A48</f>
        <v>    Other Earned Revenue</v>
      </c>
      <c r="B48" s="56">
        <f>Assumptions!B48</f>
        <v>0</v>
      </c>
      <c r="C48" s="56">
        <f>Assumptions!C48</f>
        <v>0</v>
      </c>
      <c r="D48" s="57">
        <f>Assumptions!D48*Assumptions!B16</f>
        <v>0</v>
      </c>
      <c r="E48" s="58">
        <f>D48*(1+Assumptions!$B$19)</f>
        <v>0</v>
      </c>
      <c r="F48" s="58">
        <f>E48*(1+Assumptions!$B$19)</f>
        <v>0</v>
      </c>
      <c r="G48" s="59" t="str">
        <f t="shared" si="13"/>
        <v>-</v>
      </c>
    </row>
    <row r="49" ht="16.5" customHeight="1">
      <c r="A49" s="60" t="str">
        <f>"    "&amp;Assumptions!A49</f>
        <v>    [Custom Investment Revenue]</v>
      </c>
      <c r="B49" s="56">
        <f>Assumptions!B49</f>
        <v>0</v>
      </c>
      <c r="C49" s="56">
        <f>Assumptions!C49</f>
        <v>0</v>
      </c>
      <c r="D49" s="57">
        <f>Assumptions!D49*Assumptions!B16</f>
        <v>0</v>
      </c>
      <c r="E49" s="58">
        <f>D49*(1+Assumptions!$B$19)</f>
        <v>0</v>
      </c>
      <c r="F49" s="58">
        <f>E49*(1+Assumptions!$B$19)</f>
        <v>0</v>
      </c>
      <c r="G49" s="59" t="str">
        <f t="shared" si="13"/>
        <v>-</v>
      </c>
    </row>
    <row r="50" ht="16.5" customHeight="1">
      <c r="A50" s="22" t="s">
        <v>254</v>
      </c>
      <c r="B50" s="61">
        <f t="shared" ref="B50:F50" si="14">SUM(B46:B49)</f>
        <v>0</v>
      </c>
      <c r="C50" s="61">
        <f t="shared" si="14"/>
        <v>0</v>
      </c>
      <c r="D50" s="61">
        <f t="shared" si="14"/>
        <v>0</v>
      </c>
      <c r="E50" s="61">
        <f t="shared" si="14"/>
        <v>0</v>
      </c>
      <c r="F50" s="61">
        <f t="shared" si="14"/>
        <v>0</v>
      </c>
      <c r="G50" s="62" t="str">
        <f t="shared" si="13"/>
        <v>-</v>
      </c>
    </row>
    <row r="51" ht="16.5" customHeight="1">
      <c r="A51" s="22"/>
      <c r="B51" s="63"/>
      <c r="C51" s="63"/>
      <c r="D51" s="63"/>
      <c r="E51" s="63"/>
      <c r="F51" s="63"/>
      <c r="G51" s="62"/>
    </row>
    <row r="52" ht="16.5" customHeight="1">
      <c r="A52" s="64" t="s">
        <v>261</v>
      </c>
      <c r="B52" s="65"/>
      <c r="C52" s="65"/>
      <c r="D52" s="65"/>
      <c r="E52" s="65"/>
      <c r="F52" s="65"/>
      <c r="G52" s="66"/>
    </row>
    <row r="53" ht="16.5" customHeight="1">
      <c r="A53" s="67" t="str">
        <f>"    "&amp;Assumptions!A50</f>
        <v>    [Station-Specific Revenue 1]</v>
      </c>
      <c r="B53" s="68">
        <f>Assumptions!B50</f>
        <v>0</v>
      </c>
      <c r="C53" s="68">
        <f>Assumptions!C50</f>
        <v>0</v>
      </c>
      <c r="D53" s="69">
        <f>Assumptions!D50*Assumptions!B16</f>
        <v>0</v>
      </c>
      <c r="E53" s="63">
        <f>D53*(1+Assumptions!$B$19)</f>
        <v>0</v>
      </c>
      <c r="F53" s="63">
        <f>E53*(1+Assumptions!$B$19)</f>
        <v>0</v>
      </c>
      <c r="G53" s="62" t="str">
        <f t="shared" ref="G53:G58" si="15">IF(C53=0,"-",(D53-C53)/ABS(C53))</f>
        <v>-</v>
      </c>
    </row>
    <row r="54" ht="16.5" customHeight="1">
      <c r="A54" s="67" t="str">
        <f>"    "&amp;Assumptions!A51</f>
        <v>    [Station-Specific Revenue 2]</v>
      </c>
      <c r="B54" s="68">
        <f>Assumptions!B51</f>
        <v>0</v>
      </c>
      <c r="C54" s="68">
        <f>Assumptions!C51</f>
        <v>0</v>
      </c>
      <c r="D54" s="69">
        <f>Assumptions!D51*Assumptions!B16</f>
        <v>0</v>
      </c>
      <c r="E54" s="63">
        <f>D54*(1+Assumptions!$B$19)</f>
        <v>0</v>
      </c>
      <c r="F54" s="63">
        <f>E54*(1+Assumptions!$B$19)</f>
        <v>0</v>
      </c>
      <c r="G54" s="62" t="str">
        <f t="shared" si="15"/>
        <v>-</v>
      </c>
    </row>
    <row r="55" ht="16.5" customHeight="1">
      <c r="A55" s="67" t="str">
        <f>"    "&amp;Assumptions!A52</f>
        <v>    [Station-Specific Revenue 3]</v>
      </c>
      <c r="B55" s="68">
        <f>Assumptions!B52</f>
        <v>0</v>
      </c>
      <c r="C55" s="68">
        <f>Assumptions!C52</f>
        <v>0</v>
      </c>
      <c r="D55" s="69">
        <f>Assumptions!D52*Assumptions!B16</f>
        <v>0</v>
      </c>
      <c r="E55" s="63">
        <f>D55*(1+Assumptions!$B$19)</f>
        <v>0</v>
      </c>
      <c r="F55" s="63">
        <f>E55*(1+Assumptions!$B$19)</f>
        <v>0</v>
      </c>
      <c r="G55" s="62" t="str">
        <f t="shared" si="15"/>
        <v>-</v>
      </c>
    </row>
    <row r="56" ht="16.5" customHeight="1">
      <c r="A56" s="67" t="str">
        <f>"    "&amp;Assumptions!A53</f>
        <v>    [Station-Specific Revenue 4]</v>
      </c>
      <c r="B56" s="68">
        <f>Assumptions!B53</f>
        <v>0</v>
      </c>
      <c r="C56" s="68">
        <f>Assumptions!C53</f>
        <v>0</v>
      </c>
      <c r="D56" s="69">
        <f>Assumptions!D53*Assumptions!B16</f>
        <v>0</v>
      </c>
      <c r="E56" s="63">
        <f>D56*(1+Assumptions!$B$19)</f>
        <v>0</v>
      </c>
      <c r="F56" s="63">
        <f>E56*(1+Assumptions!$B$19)</f>
        <v>0</v>
      </c>
      <c r="G56" s="62" t="str">
        <f t="shared" si="15"/>
        <v>-</v>
      </c>
    </row>
    <row r="57" ht="16.5" customHeight="1">
      <c r="A57" s="67" t="str">
        <f>"    "&amp;Assumptions!A54</f>
        <v>    [Station-Specific Revenue 5]</v>
      </c>
      <c r="B57" s="68">
        <f>Assumptions!B54</f>
        <v>0</v>
      </c>
      <c r="C57" s="68">
        <f>Assumptions!C54</f>
        <v>0</v>
      </c>
      <c r="D57" s="69">
        <f>Assumptions!D54*Assumptions!B16</f>
        <v>0</v>
      </c>
      <c r="E57" s="63">
        <f>D57*(1+Assumptions!$B$19)</f>
        <v>0</v>
      </c>
      <c r="F57" s="63">
        <f>E57*(1+Assumptions!$B$19)</f>
        <v>0</v>
      </c>
      <c r="G57" s="62" t="str">
        <f t="shared" si="15"/>
        <v>-</v>
      </c>
    </row>
    <row r="58" ht="16.5" customHeight="1">
      <c r="A58" s="22" t="s">
        <v>254</v>
      </c>
      <c r="B58" s="61">
        <f t="shared" ref="B58:F58" si="16">SUM(B53:B57)</f>
        <v>0</v>
      </c>
      <c r="C58" s="61">
        <f t="shared" si="16"/>
        <v>0</v>
      </c>
      <c r="D58" s="61">
        <f t="shared" si="16"/>
        <v>0</v>
      </c>
      <c r="E58" s="61">
        <f t="shared" si="16"/>
        <v>0</v>
      </c>
      <c r="F58" s="61">
        <f t="shared" si="16"/>
        <v>0</v>
      </c>
      <c r="G58" s="62" t="str">
        <f t="shared" si="15"/>
        <v>-</v>
      </c>
    </row>
    <row r="59" ht="15.75" customHeight="1"/>
    <row r="60" ht="15.75" customHeight="1"/>
    <row r="61" ht="21.75" customHeight="1">
      <c r="A61" s="70" t="s">
        <v>262</v>
      </c>
      <c r="B61" s="71">
        <f t="shared" ref="B61:F61" si="17">B10+B16+B22+B29+B36+B43+B50+B58</f>
        <v>0</v>
      </c>
      <c r="C61" s="71">
        <f t="shared" si="17"/>
        <v>0</v>
      </c>
      <c r="D61" s="71">
        <f t="shared" si="17"/>
        <v>0</v>
      </c>
      <c r="E61" s="71">
        <f t="shared" si="17"/>
        <v>0</v>
      </c>
      <c r="F61" s="71">
        <f t="shared" si="17"/>
        <v>0</v>
      </c>
      <c r="G61" s="72" t="str">
        <f>IF(C61=0,"-",(D61-C61)/ABS(C61))</f>
        <v>-</v>
      </c>
    </row>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38:G38"/>
    <mergeCell ref="A45:G45"/>
    <mergeCell ref="A1:G1"/>
    <mergeCell ref="A2:G2"/>
    <mergeCell ref="A5:G5"/>
    <mergeCell ref="A12:G12"/>
    <mergeCell ref="A18:G18"/>
    <mergeCell ref="A24:G24"/>
    <mergeCell ref="A31:G31"/>
  </mergeCells>
  <printOptions/>
  <pageMargins bottom="1.0" footer="0.0" header="0.0" left="0.75" right="0.75" top="1.0"/>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B6B6B"/>
    <pageSetUpPr/>
  </sheetPr>
  <sheetViews>
    <sheetView showGridLines="0"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45.71"/>
    <col customWidth="1" min="2" max="6" width="21.0"/>
    <col customWidth="1" min="7" max="7" width="17.14"/>
    <col customWidth="1" min="8" max="26" width="8.71"/>
  </cols>
  <sheetData>
    <row r="1" ht="24.0" customHeight="1">
      <c r="A1" s="15" t="s">
        <v>263</v>
      </c>
      <c r="B1" s="2"/>
      <c r="C1" s="2"/>
      <c r="D1" s="2"/>
      <c r="E1" s="2"/>
      <c r="F1" s="2"/>
      <c r="G1" s="3"/>
    </row>
    <row r="2" ht="24.0" customHeight="1">
      <c r="A2" s="29" t="str">
        <f>"FY"&amp;(Assumptions!B8-2)&amp;" &amp; FY"&amp;(Assumptions!B8-1)&amp;" Actuals  |  FY"&amp;Assumptions!B8&amp;" Budget (scenario-linked)  |  FY"&amp;(Assumptions!B8+1)&amp;"-"&amp;(Assumptions!B8+2)&amp;" Forecast"</f>
        <v>FY2024 &amp; FY2025 Actuals  |  FY2026 Budget (scenario-linked)  |  FY2027-2028 Forecast</v>
      </c>
      <c r="B2" s="2"/>
      <c r="C2" s="2"/>
      <c r="D2" s="2"/>
      <c r="E2" s="2"/>
      <c r="F2" s="2"/>
      <c r="G2" s="3"/>
    </row>
    <row r="4" ht="27.75" customHeight="1">
      <c r="A4" s="54" t="s">
        <v>264</v>
      </c>
      <c r="B4" s="54" t="str">
        <f>"FY"&amp;(Assumptions!B8-2)&amp;CHAR(10)&amp;"Actual"</f>
        <v>FY2024
Actual</v>
      </c>
      <c r="C4" s="54" t="str">
        <f>"FY"&amp;(Assumptions!B8-1)&amp;CHAR(10)&amp;"Actual"</f>
        <v>FY2025
Actual</v>
      </c>
      <c r="D4" s="54" t="str">
        <f>"FY"&amp;Assumptions!B8&amp;CHAR(10)&amp;"Budget"</f>
        <v>FY2026
Budget</v>
      </c>
      <c r="E4" s="54" t="str">
        <f>"FY"&amp;(Assumptions!B8+1)&amp;CHAR(10)&amp;"Forecast"</f>
        <v>FY2027
Forecast</v>
      </c>
      <c r="F4" s="54" t="str">
        <f>"FY"&amp;(Assumptions!B8+2)&amp;CHAR(10)&amp;"Forecast"</f>
        <v>FY2028
Forecast</v>
      </c>
      <c r="G4" s="54" t="str">
        <f>"FY"&amp;RIGHT(Assumptions!B8,2)&amp;" vs FY"&amp;RIGHT(Assumptions!B8-1,2)&amp;CHAR(10)&amp;"Variance %"</f>
        <v>FY26 vs FY25
Variance %</v>
      </c>
    </row>
    <row r="5" ht="15.75" customHeight="1">
      <c r="A5" s="33" t="s">
        <v>265</v>
      </c>
      <c r="B5" s="2"/>
      <c r="C5" s="2"/>
      <c r="D5" s="2"/>
      <c r="E5" s="2"/>
      <c r="F5" s="2"/>
      <c r="G5" s="3"/>
    </row>
    <row r="6" ht="16.5" customHeight="1">
      <c r="A6" s="55" t="str">
        <f>"    "&amp;Assumptions!A59</f>
        <v>    Salaries &amp; Wages</v>
      </c>
      <c r="B6" s="56">
        <f>Assumptions!B59</f>
        <v>0</v>
      </c>
      <c r="C6" s="56">
        <f>Assumptions!C59</f>
        <v>0</v>
      </c>
      <c r="D6" s="57">
        <f>Assumptions!D59*Assumptions!B17</f>
        <v>0</v>
      </c>
      <c r="E6" s="58">
        <f>D6*(1+Assumptions!$B$20)</f>
        <v>0</v>
      </c>
      <c r="F6" s="58">
        <f>E6*(1+Assumptions!$B$20)</f>
        <v>0</v>
      </c>
      <c r="G6" s="59" t="str">
        <f t="shared" ref="G6:G10" si="1">IF(C6=0,"-",(D6-C6)/ABS(C6))</f>
        <v>-</v>
      </c>
    </row>
    <row r="7" ht="16.5" customHeight="1">
      <c r="A7" s="55" t="str">
        <f>"    "&amp;Assumptions!A60</f>
        <v>    Employee Benefits</v>
      </c>
      <c r="B7" s="56">
        <f>Assumptions!B60</f>
        <v>0</v>
      </c>
      <c r="C7" s="56">
        <f>Assumptions!C60</f>
        <v>0</v>
      </c>
      <c r="D7" s="57">
        <f>Assumptions!D60*Assumptions!B17</f>
        <v>0</v>
      </c>
      <c r="E7" s="58">
        <f>D7*(1+Assumptions!$B$20)</f>
        <v>0</v>
      </c>
      <c r="F7" s="58">
        <f>E7*(1+Assumptions!$B$20)</f>
        <v>0</v>
      </c>
      <c r="G7" s="59" t="str">
        <f t="shared" si="1"/>
        <v>-</v>
      </c>
    </row>
    <row r="8" ht="16.5" customHeight="1">
      <c r="A8" s="55" t="str">
        <f>"    "&amp;Assumptions!A61</f>
        <v>    Payroll Taxes</v>
      </c>
      <c r="B8" s="56">
        <f>Assumptions!B61</f>
        <v>0</v>
      </c>
      <c r="C8" s="56">
        <f>Assumptions!C61</f>
        <v>0</v>
      </c>
      <c r="D8" s="57">
        <f>Assumptions!D61*Assumptions!B17</f>
        <v>0</v>
      </c>
      <c r="E8" s="58">
        <f>D8*(1+Assumptions!$B$20)</f>
        <v>0</v>
      </c>
      <c r="F8" s="58">
        <f>E8*(1+Assumptions!$B$20)</f>
        <v>0</v>
      </c>
      <c r="G8" s="59" t="str">
        <f t="shared" si="1"/>
        <v>-</v>
      </c>
    </row>
    <row r="9" ht="16.5" customHeight="1">
      <c r="A9" s="60" t="str">
        <f>"    "&amp;Assumptions!A76</f>
        <v>    [Custom Compensation Expense]</v>
      </c>
      <c r="B9" s="56">
        <f>Assumptions!B76</f>
        <v>0</v>
      </c>
      <c r="C9" s="56">
        <f>Assumptions!C76</f>
        <v>0</v>
      </c>
      <c r="D9" s="57">
        <f>Assumptions!D76*Assumptions!B17</f>
        <v>0</v>
      </c>
      <c r="E9" s="58">
        <f>D9*(1+Assumptions!$B$20)</f>
        <v>0</v>
      </c>
      <c r="F9" s="58">
        <f>E9*(1+Assumptions!$B$20)</f>
        <v>0</v>
      </c>
      <c r="G9" s="59" t="str">
        <f t="shared" si="1"/>
        <v>-</v>
      </c>
    </row>
    <row r="10" ht="16.5" customHeight="1">
      <c r="A10" s="22" t="s">
        <v>254</v>
      </c>
      <c r="B10" s="61">
        <f t="shared" ref="B10:F10" si="2">SUM(B6:B9)</f>
        <v>0</v>
      </c>
      <c r="C10" s="61">
        <f t="shared" si="2"/>
        <v>0</v>
      </c>
      <c r="D10" s="61">
        <f t="shared" si="2"/>
        <v>0</v>
      </c>
      <c r="E10" s="61">
        <f t="shared" si="2"/>
        <v>0</v>
      </c>
      <c r="F10" s="61">
        <f t="shared" si="2"/>
        <v>0</v>
      </c>
      <c r="G10" s="62" t="str">
        <f t="shared" si="1"/>
        <v>-</v>
      </c>
    </row>
    <row r="12" ht="15.75" customHeight="1">
      <c r="A12" s="30" t="s">
        <v>266</v>
      </c>
      <c r="B12" s="2"/>
      <c r="C12" s="2"/>
      <c r="D12" s="2"/>
      <c r="E12" s="2"/>
      <c r="F12" s="2"/>
      <c r="G12" s="3"/>
    </row>
    <row r="13" ht="16.5" customHeight="1">
      <c r="A13" s="55" t="str">
        <f>"    "&amp;Assumptions!A62</f>
        <v>    Programming Expenses</v>
      </c>
      <c r="B13" s="56">
        <f>Assumptions!B62</f>
        <v>0</v>
      </c>
      <c r="C13" s="56">
        <f>Assumptions!C62</f>
        <v>0</v>
      </c>
      <c r="D13" s="57">
        <f>Assumptions!D62*Assumptions!B17</f>
        <v>0</v>
      </c>
      <c r="E13" s="58">
        <f>D13*(1+Assumptions!$B$20)</f>
        <v>0</v>
      </c>
      <c r="F13" s="58">
        <f>E13*(1+Assumptions!$B$20)</f>
        <v>0</v>
      </c>
      <c r="G13" s="59" t="str">
        <f t="shared" ref="G13:G15" si="3">IF(C13=0,"-",(D13-C13)/ABS(C13))</f>
        <v>-</v>
      </c>
    </row>
    <row r="14" ht="16.5" customHeight="1">
      <c r="A14" s="60" t="str">
        <f>"    "&amp;Assumptions!A77</f>
        <v>    [Custom Programming Expense]</v>
      </c>
      <c r="B14" s="56">
        <f>Assumptions!B77</f>
        <v>0</v>
      </c>
      <c r="C14" s="56">
        <f>Assumptions!C77</f>
        <v>0</v>
      </c>
      <c r="D14" s="57">
        <f>Assumptions!D77*Assumptions!B17</f>
        <v>0</v>
      </c>
      <c r="E14" s="58">
        <f>D14*(1+Assumptions!$B$20)</f>
        <v>0</v>
      </c>
      <c r="F14" s="58">
        <f>E14*(1+Assumptions!$B$20)</f>
        <v>0</v>
      </c>
      <c r="G14" s="59" t="str">
        <f t="shared" si="3"/>
        <v>-</v>
      </c>
    </row>
    <row r="15" ht="16.5" customHeight="1">
      <c r="A15" s="22" t="s">
        <v>254</v>
      </c>
      <c r="B15" s="61">
        <f t="shared" ref="B15:F15" si="4">SUM(B13:B14)</f>
        <v>0</v>
      </c>
      <c r="C15" s="61">
        <f t="shared" si="4"/>
        <v>0</v>
      </c>
      <c r="D15" s="61">
        <f t="shared" si="4"/>
        <v>0</v>
      </c>
      <c r="E15" s="61">
        <f t="shared" si="4"/>
        <v>0</v>
      </c>
      <c r="F15" s="61">
        <f t="shared" si="4"/>
        <v>0</v>
      </c>
      <c r="G15" s="62" t="str">
        <f t="shared" si="3"/>
        <v>-</v>
      </c>
    </row>
    <row r="17" ht="15.75" customHeight="1">
      <c r="A17" s="33" t="s">
        <v>267</v>
      </c>
      <c r="B17" s="2"/>
      <c r="C17" s="2"/>
      <c r="D17" s="2"/>
      <c r="E17" s="2"/>
      <c r="F17" s="2"/>
      <c r="G17" s="3"/>
    </row>
    <row r="18" ht="16.5" customHeight="1">
      <c r="A18" s="55" t="str">
        <f>"    "&amp;Assumptions!A63</f>
        <v>    Legal &amp; Accounting</v>
      </c>
      <c r="B18" s="56">
        <f>Assumptions!B63</f>
        <v>0</v>
      </c>
      <c r="C18" s="56">
        <f>Assumptions!C63</f>
        <v>0</v>
      </c>
      <c r="D18" s="57">
        <f>Assumptions!D63*Assumptions!B17</f>
        <v>0</v>
      </c>
      <c r="E18" s="58">
        <f>D18*(1+Assumptions!$B$20)</f>
        <v>0</v>
      </c>
      <c r="F18" s="58">
        <f>E18*(1+Assumptions!$B$20)</f>
        <v>0</v>
      </c>
      <c r="G18" s="59" t="str">
        <f t="shared" ref="G18:G20" si="5">IF(C18=0,"-",(D18-C18)/ABS(C18))</f>
        <v>-</v>
      </c>
    </row>
    <row r="19" ht="16.5" customHeight="1">
      <c r="A19" s="60" t="str">
        <f>"    "&amp;Assumptions!A78</f>
        <v>    [Custom Professional Services]</v>
      </c>
      <c r="B19" s="56">
        <f>Assumptions!B78</f>
        <v>0</v>
      </c>
      <c r="C19" s="56">
        <f>Assumptions!C78</f>
        <v>0</v>
      </c>
      <c r="D19" s="57">
        <f>Assumptions!D78*Assumptions!B17</f>
        <v>0</v>
      </c>
      <c r="E19" s="58">
        <f>D19*(1+Assumptions!$B$20)</f>
        <v>0</v>
      </c>
      <c r="F19" s="58">
        <f>E19*(1+Assumptions!$B$20)</f>
        <v>0</v>
      </c>
      <c r="G19" s="59" t="str">
        <f t="shared" si="5"/>
        <v>-</v>
      </c>
    </row>
    <row r="20" ht="16.5" customHeight="1">
      <c r="A20" s="22" t="s">
        <v>254</v>
      </c>
      <c r="B20" s="61">
        <f t="shared" ref="B20:F20" si="6">SUM(B18:B19)</f>
        <v>0</v>
      </c>
      <c r="C20" s="61">
        <f t="shared" si="6"/>
        <v>0</v>
      </c>
      <c r="D20" s="61">
        <f t="shared" si="6"/>
        <v>0</v>
      </c>
      <c r="E20" s="61">
        <f t="shared" si="6"/>
        <v>0</v>
      </c>
      <c r="F20" s="61">
        <f t="shared" si="6"/>
        <v>0</v>
      </c>
      <c r="G20" s="62" t="str">
        <f t="shared" si="5"/>
        <v>-</v>
      </c>
    </row>
    <row r="21" ht="15.75" customHeight="1"/>
    <row r="22" ht="15.75" customHeight="1">
      <c r="A22" s="30" t="s">
        <v>268</v>
      </c>
      <c r="B22" s="2"/>
      <c r="C22" s="2"/>
      <c r="D22" s="2"/>
      <c r="E22" s="2"/>
      <c r="F22" s="2"/>
      <c r="G22" s="3"/>
    </row>
    <row r="23" ht="16.5" customHeight="1">
      <c r="A23" s="55" t="str">
        <f>"    "&amp;Assumptions!A64</f>
        <v>    Equipment Rental &amp; Maintenance</v>
      </c>
      <c r="B23" s="56">
        <f>Assumptions!B64</f>
        <v>0</v>
      </c>
      <c r="C23" s="56">
        <f>Assumptions!C64</f>
        <v>0</v>
      </c>
      <c r="D23" s="57">
        <f>Assumptions!D64*Assumptions!B17</f>
        <v>0</v>
      </c>
      <c r="E23" s="58">
        <f>D23*(1+Assumptions!$B$20)</f>
        <v>0</v>
      </c>
      <c r="F23" s="58">
        <f>E23*(1+Assumptions!$B$20)</f>
        <v>0</v>
      </c>
      <c r="G23" s="59" t="str">
        <f t="shared" ref="G23:G27" si="7">IF(C23=0,"-",(D23-C23)/ABS(C23))</f>
        <v>-</v>
      </c>
    </row>
    <row r="24" ht="16.5" customHeight="1">
      <c r="A24" s="55" t="str">
        <f>"    "&amp;Assumptions!A68</f>
        <v>    Insurance</v>
      </c>
      <c r="B24" s="56">
        <f>Assumptions!B68</f>
        <v>0</v>
      </c>
      <c r="C24" s="56">
        <f>Assumptions!C68</f>
        <v>0</v>
      </c>
      <c r="D24" s="57">
        <f>Assumptions!D68*Assumptions!B17</f>
        <v>0</v>
      </c>
      <c r="E24" s="58">
        <f>D24*(1+Assumptions!$B$20)</f>
        <v>0</v>
      </c>
      <c r="F24" s="58">
        <f>E24*(1+Assumptions!$B$20)</f>
        <v>0</v>
      </c>
      <c r="G24" s="59" t="str">
        <f t="shared" si="7"/>
        <v>-</v>
      </c>
    </row>
    <row r="25" ht="16.5" customHeight="1">
      <c r="A25" s="55" t="str">
        <f>"    "&amp;Assumptions!A69</f>
        <v>    Utilities</v>
      </c>
      <c r="B25" s="56">
        <f>Assumptions!B69</f>
        <v>0</v>
      </c>
      <c r="C25" s="56">
        <f>Assumptions!C69</f>
        <v>0</v>
      </c>
      <c r="D25" s="57">
        <f>Assumptions!D69*Assumptions!B17</f>
        <v>0</v>
      </c>
      <c r="E25" s="58">
        <f>D25*(1+Assumptions!$B$20)</f>
        <v>0</v>
      </c>
      <c r="F25" s="58">
        <f>E25*(1+Assumptions!$B$20)</f>
        <v>0</v>
      </c>
      <c r="G25" s="59" t="str">
        <f t="shared" si="7"/>
        <v>-</v>
      </c>
    </row>
    <row r="26" ht="16.5" customHeight="1">
      <c r="A26" s="60" t="str">
        <f>"    "&amp;Assumptions!A79</f>
        <v>    [Custom Facilities Expense]</v>
      </c>
      <c r="B26" s="56">
        <f>Assumptions!B79</f>
        <v>0</v>
      </c>
      <c r="C26" s="56">
        <f>Assumptions!C79</f>
        <v>0</v>
      </c>
      <c r="D26" s="57">
        <f>Assumptions!D79*Assumptions!B17</f>
        <v>0</v>
      </c>
      <c r="E26" s="58">
        <f>D26*(1+Assumptions!$B$20)</f>
        <v>0</v>
      </c>
      <c r="F26" s="58">
        <f>E26*(1+Assumptions!$B$20)</f>
        <v>0</v>
      </c>
      <c r="G26" s="59" t="str">
        <f t="shared" si="7"/>
        <v>-</v>
      </c>
    </row>
    <row r="27" ht="16.5" customHeight="1">
      <c r="A27" s="22" t="s">
        <v>254</v>
      </c>
      <c r="B27" s="61">
        <f t="shared" ref="B27:F27" si="8">SUM(B23:B26)</f>
        <v>0</v>
      </c>
      <c r="C27" s="61">
        <f t="shared" si="8"/>
        <v>0</v>
      </c>
      <c r="D27" s="61">
        <f t="shared" si="8"/>
        <v>0</v>
      </c>
      <c r="E27" s="61">
        <f t="shared" si="8"/>
        <v>0</v>
      </c>
      <c r="F27" s="61">
        <f t="shared" si="8"/>
        <v>0</v>
      </c>
      <c r="G27" s="62" t="str">
        <f t="shared" si="7"/>
        <v>-</v>
      </c>
    </row>
    <row r="28" ht="15.75" customHeight="1"/>
    <row r="29" ht="15.75" customHeight="1">
      <c r="A29" s="33" t="s">
        <v>269</v>
      </c>
      <c r="B29" s="2"/>
      <c r="C29" s="2"/>
      <c r="D29" s="2"/>
      <c r="E29" s="2"/>
      <c r="F29" s="2"/>
      <c r="G29" s="3"/>
    </row>
    <row r="30" ht="16.5" customHeight="1">
      <c r="A30" s="55" t="str">
        <f>"    "&amp;Assumptions!A65</f>
        <v>    Joint Master Control</v>
      </c>
      <c r="B30" s="56">
        <f>Assumptions!B65</f>
        <v>0</v>
      </c>
      <c r="C30" s="56">
        <f>Assumptions!C65</f>
        <v>0</v>
      </c>
      <c r="D30" s="57">
        <f>Assumptions!D65*Assumptions!B17</f>
        <v>0</v>
      </c>
      <c r="E30" s="58">
        <f>D30*(1+Assumptions!$B$20)</f>
        <v>0</v>
      </c>
      <c r="F30" s="58">
        <f>E30*(1+Assumptions!$B$20)</f>
        <v>0</v>
      </c>
      <c r="G30" s="59" t="str">
        <f t="shared" ref="G30:G33" si="9">IF(C30=0,"-",(D30-C30)/ABS(C30))</f>
        <v>-</v>
      </c>
    </row>
    <row r="31" ht="16.5" customHeight="1">
      <c r="A31" s="55" t="str">
        <f>"    "&amp;Assumptions!A66</f>
        <v>    Fiber Transmission Link</v>
      </c>
      <c r="B31" s="56">
        <f>Assumptions!B66</f>
        <v>0</v>
      </c>
      <c r="C31" s="56">
        <f>Assumptions!C66</f>
        <v>0</v>
      </c>
      <c r="D31" s="57">
        <f>Assumptions!D66*Assumptions!B17</f>
        <v>0</v>
      </c>
      <c r="E31" s="58">
        <f>D31*(1+Assumptions!$B$20)</f>
        <v>0</v>
      </c>
      <c r="F31" s="58">
        <f>E31*(1+Assumptions!$B$20)</f>
        <v>0</v>
      </c>
      <c r="G31" s="59" t="str">
        <f t="shared" si="9"/>
        <v>-</v>
      </c>
    </row>
    <row r="32" ht="16.5" customHeight="1">
      <c r="A32" s="60" t="str">
        <f>"    "&amp;Assumptions!A80</f>
        <v>    [Custom Joint Operations]</v>
      </c>
      <c r="B32" s="56">
        <f>Assumptions!B80</f>
        <v>0</v>
      </c>
      <c r="C32" s="56">
        <f>Assumptions!C80</f>
        <v>0</v>
      </c>
      <c r="D32" s="57">
        <f>Assumptions!D80*Assumptions!B17</f>
        <v>0</v>
      </c>
      <c r="E32" s="58">
        <f>D32*(1+Assumptions!$B$20)</f>
        <v>0</v>
      </c>
      <c r="F32" s="58">
        <f>E32*(1+Assumptions!$B$20)</f>
        <v>0</v>
      </c>
      <c r="G32" s="59" t="str">
        <f t="shared" si="9"/>
        <v>-</v>
      </c>
    </row>
    <row r="33" ht="16.5" customHeight="1">
      <c r="A33" s="22" t="s">
        <v>254</v>
      </c>
      <c r="B33" s="61">
        <f t="shared" ref="B33:F33" si="10">SUM(B30:B32)</f>
        <v>0</v>
      </c>
      <c r="C33" s="61">
        <f t="shared" si="10"/>
        <v>0</v>
      </c>
      <c r="D33" s="61">
        <f t="shared" si="10"/>
        <v>0</v>
      </c>
      <c r="E33" s="61">
        <f t="shared" si="10"/>
        <v>0</v>
      </c>
      <c r="F33" s="61">
        <f t="shared" si="10"/>
        <v>0</v>
      </c>
      <c r="G33" s="62" t="str">
        <f t="shared" si="9"/>
        <v>-</v>
      </c>
    </row>
    <row r="34" ht="15.75" customHeight="1"/>
    <row r="35" ht="15.75" customHeight="1">
      <c r="A35" s="30" t="s">
        <v>270</v>
      </c>
      <c r="B35" s="2"/>
      <c r="C35" s="2"/>
      <c r="D35" s="2"/>
      <c r="E35" s="2"/>
      <c r="F35" s="2"/>
      <c r="G35" s="3"/>
    </row>
    <row r="36" ht="16.5" customHeight="1">
      <c r="A36" s="55" t="str">
        <f>"    "&amp;Assumptions!A72</f>
        <v>    Auction &amp; Special Events</v>
      </c>
      <c r="B36" s="56">
        <f>Assumptions!B72</f>
        <v>0</v>
      </c>
      <c r="C36" s="56">
        <f>Assumptions!C72</f>
        <v>0</v>
      </c>
      <c r="D36" s="57">
        <f>Assumptions!D72*Assumptions!B17</f>
        <v>0</v>
      </c>
      <c r="E36" s="58">
        <f>D36*(1+Assumptions!$B$20)</f>
        <v>0</v>
      </c>
      <c r="F36" s="58">
        <f>E36*(1+Assumptions!$B$20)</f>
        <v>0</v>
      </c>
      <c r="G36" s="59" t="str">
        <f t="shared" ref="G36:G40" si="11">IF(C36=0,"-",(D36-C36)/ABS(C36))</f>
        <v>-</v>
      </c>
    </row>
    <row r="37" ht="16.5" customHeight="1">
      <c r="A37" s="55" t="str">
        <f>"    "&amp;Assumptions!A73</f>
        <v>    Membership Costs</v>
      </c>
      <c r="B37" s="56">
        <f>Assumptions!B73</f>
        <v>0</v>
      </c>
      <c r="C37" s="56">
        <f>Assumptions!C73</f>
        <v>0</v>
      </c>
      <c r="D37" s="57">
        <f>Assumptions!D73*Assumptions!B17</f>
        <v>0</v>
      </c>
      <c r="E37" s="58">
        <f>D37*(1+Assumptions!$B$20)</f>
        <v>0</v>
      </c>
      <c r="F37" s="58">
        <f>E37*(1+Assumptions!$B$20)</f>
        <v>0</v>
      </c>
      <c r="G37" s="59" t="str">
        <f t="shared" si="11"/>
        <v>-</v>
      </c>
    </row>
    <row r="38" ht="16.5" customHeight="1">
      <c r="A38" s="55" t="str">
        <f>"    "&amp;Assumptions!A74</f>
        <v>    In-Kind Trades &amp; Programming</v>
      </c>
      <c r="B38" s="56">
        <f>Assumptions!B74</f>
        <v>0</v>
      </c>
      <c r="C38" s="56">
        <f>Assumptions!C74</f>
        <v>0</v>
      </c>
      <c r="D38" s="57">
        <f>Assumptions!D74*Assumptions!B17</f>
        <v>0</v>
      </c>
      <c r="E38" s="58">
        <f>D38*(1+Assumptions!$B$20)</f>
        <v>0</v>
      </c>
      <c r="F38" s="58">
        <f>E38*(1+Assumptions!$B$20)</f>
        <v>0</v>
      </c>
      <c r="G38" s="59" t="str">
        <f t="shared" si="11"/>
        <v>-</v>
      </c>
    </row>
    <row r="39" ht="16.5" customHeight="1">
      <c r="A39" s="60" t="str">
        <f>"    "&amp;Assumptions!A81</f>
        <v>    [Custom Fundraising Expense]</v>
      </c>
      <c r="B39" s="56">
        <f>Assumptions!B81</f>
        <v>0</v>
      </c>
      <c r="C39" s="56">
        <f>Assumptions!C81</f>
        <v>0</v>
      </c>
      <c r="D39" s="57">
        <f>Assumptions!D81*Assumptions!B17</f>
        <v>0</v>
      </c>
      <c r="E39" s="58">
        <f>D39*(1+Assumptions!$B$20)</f>
        <v>0</v>
      </c>
      <c r="F39" s="58">
        <f>E39*(1+Assumptions!$B$20)</f>
        <v>0</v>
      </c>
      <c r="G39" s="59" t="str">
        <f t="shared" si="11"/>
        <v>-</v>
      </c>
    </row>
    <row r="40" ht="16.5" customHeight="1">
      <c r="A40" s="22" t="s">
        <v>254</v>
      </c>
      <c r="B40" s="61">
        <f t="shared" ref="B40:F40" si="12">SUM(B36:B39)</f>
        <v>0</v>
      </c>
      <c r="C40" s="61">
        <f t="shared" si="12"/>
        <v>0</v>
      </c>
      <c r="D40" s="61">
        <f t="shared" si="12"/>
        <v>0</v>
      </c>
      <c r="E40" s="61">
        <f t="shared" si="12"/>
        <v>0</v>
      </c>
      <c r="F40" s="61">
        <f t="shared" si="12"/>
        <v>0</v>
      </c>
      <c r="G40" s="62" t="str">
        <f t="shared" si="11"/>
        <v>-</v>
      </c>
    </row>
    <row r="41" ht="15.75" customHeight="1"/>
    <row r="42" ht="15.75" customHeight="1">
      <c r="A42" s="33" t="s">
        <v>271</v>
      </c>
      <c r="B42" s="2"/>
      <c r="C42" s="2"/>
      <c r="D42" s="2"/>
      <c r="E42" s="2"/>
      <c r="F42" s="2"/>
      <c r="G42" s="3"/>
    </row>
    <row r="43" ht="16.5" customHeight="1">
      <c r="A43" s="55" t="str">
        <f>"    "&amp;Assumptions!A67</f>
        <v>    Dues &amp; Subscriptions</v>
      </c>
      <c r="B43" s="56">
        <f>Assumptions!B67</f>
        <v>0</v>
      </c>
      <c r="C43" s="56">
        <f>Assumptions!C67</f>
        <v>0</v>
      </c>
      <c r="D43" s="57">
        <f>Assumptions!D67*Assumptions!B17</f>
        <v>0</v>
      </c>
      <c r="E43" s="58">
        <f>D43*(1+Assumptions!$B$20)</f>
        <v>0</v>
      </c>
      <c r="F43" s="58">
        <f>E43*(1+Assumptions!$B$20)</f>
        <v>0</v>
      </c>
      <c r="G43" s="59" t="str">
        <f t="shared" ref="G43:G46" si="13">IF(C43=0,"-",(D43-C43)/ABS(C43))</f>
        <v>-</v>
      </c>
    </row>
    <row r="44" ht="16.5" customHeight="1">
      <c r="A44" s="55" t="str">
        <f>"    "&amp;Assumptions!A75</f>
        <v>    Other Expenses</v>
      </c>
      <c r="B44" s="56">
        <f>Assumptions!B75</f>
        <v>0</v>
      </c>
      <c r="C44" s="56">
        <f>Assumptions!C75</f>
        <v>0</v>
      </c>
      <c r="D44" s="57">
        <f>Assumptions!D75*Assumptions!B17</f>
        <v>0</v>
      </c>
      <c r="E44" s="58">
        <f>D44*(1+Assumptions!$B$20)</f>
        <v>0</v>
      </c>
      <c r="F44" s="58">
        <f>E44*(1+Assumptions!$B$20)</f>
        <v>0</v>
      </c>
      <c r="G44" s="59" t="str">
        <f t="shared" si="13"/>
        <v>-</v>
      </c>
    </row>
    <row r="45" ht="16.5" customHeight="1">
      <c r="A45" s="60" t="str">
        <f>"    "&amp;Assumptions!A82</f>
        <v>    [Custom Admin Expense]</v>
      </c>
      <c r="B45" s="56">
        <f>Assumptions!B82</f>
        <v>0</v>
      </c>
      <c r="C45" s="56">
        <f>Assumptions!C82</f>
        <v>0</v>
      </c>
      <c r="D45" s="57">
        <f>Assumptions!D82*Assumptions!B17</f>
        <v>0</v>
      </c>
      <c r="E45" s="58">
        <f>D45*(1+Assumptions!$B$20)</f>
        <v>0</v>
      </c>
      <c r="F45" s="58">
        <f>E45*(1+Assumptions!$B$20)</f>
        <v>0</v>
      </c>
      <c r="G45" s="59" t="str">
        <f t="shared" si="13"/>
        <v>-</v>
      </c>
    </row>
    <row r="46" ht="16.5" customHeight="1">
      <c r="A46" s="22" t="s">
        <v>254</v>
      </c>
      <c r="B46" s="61">
        <f t="shared" ref="B46:F46" si="14">SUM(B43:B45)</f>
        <v>0</v>
      </c>
      <c r="C46" s="61">
        <f t="shared" si="14"/>
        <v>0</v>
      </c>
      <c r="D46" s="61">
        <f t="shared" si="14"/>
        <v>0</v>
      </c>
      <c r="E46" s="61">
        <f t="shared" si="14"/>
        <v>0</v>
      </c>
      <c r="F46" s="61">
        <f t="shared" si="14"/>
        <v>0</v>
      </c>
      <c r="G46" s="62" t="str">
        <f t="shared" si="13"/>
        <v>-</v>
      </c>
    </row>
    <row r="47" ht="15.75" customHeight="1"/>
    <row r="48" ht="15.75" customHeight="1">
      <c r="A48" s="30" t="s">
        <v>272</v>
      </c>
      <c r="B48" s="2"/>
      <c r="C48" s="2"/>
      <c r="D48" s="2"/>
      <c r="E48" s="2"/>
      <c r="F48" s="2"/>
      <c r="G48" s="3"/>
    </row>
    <row r="49" ht="16.5" customHeight="1">
      <c r="A49" s="55" t="str">
        <f>"    "&amp;Assumptions!A70</f>
        <v>    Depreciation</v>
      </c>
      <c r="B49" s="56">
        <f>Assumptions!B70</f>
        <v>0</v>
      </c>
      <c r="C49" s="56">
        <f>Assumptions!C70</f>
        <v>0</v>
      </c>
      <c r="D49" s="57">
        <f>Assumptions!D70*Assumptions!B17</f>
        <v>0</v>
      </c>
      <c r="E49" s="58">
        <f>D49*(1+Assumptions!$B$20)</f>
        <v>0</v>
      </c>
      <c r="F49" s="58">
        <f>E49*(1+Assumptions!$B$20)</f>
        <v>0</v>
      </c>
      <c r="G49" s="59" t="str">
        <f t="shared" ref="G49:G52" si="15">IF(C49=0,"-",(D49-C49)/ABS(C49))</f>
        <v>-</v>
      </c>
    </row>
    <row r="50" ht="16.5" customHeight="1">
      <c r="A50" s="55" t="str">
        <f>"    "&amp;Assumptions!A71</f>
        <v>    Amortization (Program Licenses)</v>
      </c>
      <c r="B50" s="56">
        <f>Assumptions!B71</f>
        <v>0</v>
      </c>
      <c r="C50" s="56">
        <f>Assumptions!C71</f>
        <v>0</v>
      </c>
      <c r="D50" s="57">
        <f>Assumptions!D71*Assumptions!B17</f>
        <v>0</v>
      </c>
      <c r="E50" s="58">
        <f>D50*(1+Assumptions!$B$20)</f>
        <v>0</v>
      </c>
      <c r="F50" s="58">
        <f>E50*(1+Assumptions!$B$20)</f>
        <v>0</v>
      </c>
      <c r="G50" s="59" t="str">
        <f t="shared" si="15"/>
        <v>-</v>
      </c>
    </row>
    <row r="51" ht="16.5" customHeight="1">
      <c r="A51" s="60" t="str">
        <f>"    "&amp;Assumptions!A83</f>
        <v>    [Custom Non-Cash Charge]</v>
      </c>
      <c r="B51" s="56">
        <f>Assumptions!B83</f>
        <v>0</v>
      </c>
      <c r="C51" s="56">
        <f>Assumptions!C83</f>
        <v>0</v>
      </c>
      <c r="D51" s="57">
        <f>Assumptions!D83*Assumptions!B17</f>
        <v>0</v>
      </c>
      <c r="E51" s="58">
        <f>D51*(1+Assumptions!$B$20)</f>
        <v>0</v>
      </c>
      <c r="F51" s="58">
        <f>E51*(1+Assumptions!$B$20)</f>
        <v>0</v>
      </c>
      <c r="G51" s="59" t="str">
        <f t="shared" si="15"/>
        <v>-</v>
      </c>
    </row>
    <row r="52" ht="16.5" customHeight="1">
      <c r="A52" s="22" t="s">
        <v>254</v>
      </c>
      <c r="B52" s="61">
        <f t="shared" ref="B52:F52" si="16">SUM(B49:B51)</f>
        <v>0</v>
      </c>
      <c r="C52" s="61">
        <f t="shared" si="16"/>
        <v>0</v>
      </c>
      <c r="D52" s="61">
        <f t="shared" si="16"/>
        <v>0</v>
      </c>
      <c r="E52" s="61">
        <f t="shared" si="16"/>
        <v>0</v>
      </c>
      <c r="F52" s="61">
        <f t="shared" si="16"/>
        <v>0</v>
      </c>
      <c r="G52" s="62" t="str">
        <f t="shared" si="15"/>
        <v>-</v>
      </c>
    </row>
    <row r="53" ht="16.5" customHeight="1">
      <c r="A53" s="22"/>
      <c r="B53" s="63"/>
      <c r="C53" s="63"/>
      <c r="D53" s="63"/>
      <c r="E53" s="63"/>
      <c r="F53" s="63"/>
      <c r="G53" s="62"/>
    </row>
    <row r="54" ht="16.5" customHeight="1">
      <c r="A54" s="64" t="s">
        <v>261</v>
      </c>
      <c r="B54" s="65"/>
      <c r="C54" s="65"/>
      <c r="D54" s="65"/>
      <c r="E54" s="65"/>
      <c r="F54" s="65"/>
      <c r="G54" s="66"/>
    </row>
    <row r="55" ht="16.5" customHeight="1">
      <c r="A55" s="67" t="str">
        <f>"    "&amp;Assumptions!A84</f>
        <v>    [Station-Specific Expense 1]</v>
      </c>
      <c r="B55" s="68">
        <f>Assumptions!B84</f>
        <v>0</v>
      </c>
      <c r="C55" s="68">
        <f>Assumptions!C84</f>
        <v>0</v>
      </c>
      <c r="D55" s="69">
        <f>Assumptions!D84*Assumptions!B17</f>
        <v>0</v>
      </c>
      <c r="E55" s="63">
        <f>D55*(1+Assumptions!$B$20)</f>
        <v>0</v>
      </c>
      <c r="F55" s="63">
        <f>E55*(1+Assumptions!$B$20)</f>
        <v>0</v>
      </c>
      <c r="G55" s="62" t="str">
        <f t="shared" ref="G55:G60" si="17">IF(C55=0,"-",(D55-C55)/ABS(C55))</f>
        <v>-</v>
      </c>
    </row>
    <row r="56" ht="16.5" customHeight="1">
      <c r="A56" s="67" t="str">
        <f>"    "&amp;Assumptions!A85</f>
        <v>    [Station-Specific Expense 2]</v>
      </c>
      <c r="B56" s="68">
        <f>Assumptions!B85</f>
        <v>0</v>
      </c>
      <c r="C56" s="68">
        <f>Assumptions!C85</f>
        <v>0</v>
      </c>
      <c r="D56" s="69">
        <f>Assumptions!D85*Assumptions!B17</f>
        <v>0</v>
      </c>
      <c r="E56" s="63">
        <f>D56*(1+Assumptions!$B$20)</f>
        <v>0</v>
      </c>
      <c r="F56" s="63">
        <f>E56*(1+Assumptions!$B$20)</f>
        <v>0</v>
      </c>
      <c r="G56" s="62" t="str">
        <f t="shared" si="17"/>
        <v>-</v>
      </c>
    </row>
    <row r="57" ht="16.5" customHeight="1">
      <c r="A57" s="67" t="str">
        <f>"    "&amp;Assumptions!A86</f>
        <v>    [Station-Specific Expense 3]</v>
      </c>
      <c r="B57" s="68">
        <f>Assumptions!B86</f>
        <v>0</v>
      </c>
      <c r="C57" s="68">
        <f>Assumptions!C86</f>
        <v>0</v>
      </c>
      <c r="D57" s="69">
        <f>Assumptions!D86*Assumptions!B17</f>
        <v>0</v>
      </c>
      <c r="E57" s="63">
        <f>D57*(1+Assumptions!$B$20)</f>
        <v>0</v>
      </c>
      <c r="F57" s="63">
        <f>E57*(1+Assumptions!$B$20)</f>
        <v>0</v>
      </c>
      <c r="G57" s="62" t="str">
        <f t="shared" si="17"/>
        <v>-</v>
      </c>
    </row>
    <row r="58" ht="16.5" customHeight="1">
      <c r="A58" s="67" t="str">
        <f>"    "&amp;Assumptions!A87</f>
        <v>    [Station-Specific Expense 4]</v>
      </c>
      <c r="B58" s="68">
        <f>Assumptions!B87</f>
        <v>0</v>
      </c>
      <c r="C58" s="68">
        <f>Assumptions!C87</f>
        <v>0</v>
      </c>
      <c r="D58" s="69">
        <f>Assumptions!D87*Assumptions!B17</f>
        <v>0</v>
      </c>
      <c r="E58" s="63">
        <f>D58*(1+Assumptions!$B$20)</f>
        <v>0</v>
      </c>
      <c r="F58" s="63">
        <f>E58*(1+Assumptions!$B$20)</f>
        <v>0</v>
      </c>
      <c r="G58" s="62" t="str">
        <f t="shared" si="17"/>
        <v>-</v>
      </c>
    </row>
    <row r="59" ht="16.5" customHeight="1">
      <c r="A59" s="67" t="str">
        <f>"    "&amp;Assumptions!A88</f>
        <v>    [Station-Specific Expense 5]</v>
      </c>
      <c r="B59" s="68">
        <f>Assumptions!B88</f>
        <v>0</v>
      </c>
      <c r="C59" s="68">
        <f>Assumptions!C88</f>
        <v>0</v>
      </c>
      <c r="D59" s="69">
        <f>Assumptions!D88*Assumptions!B17</f>
        <v>0</v>
      </c>
      <c r="E59" s="63">
        <f>D59*(1+Assumptions!$B$20)</f>
        <v>0</v>
      </c>
      <c r="F59" s="63">
        <f>E59*(1+Assumptions!$B$20)</f>
        <v>0</v>
      </c>
      <c r="G59" s="62" t="str">
        <f t="shared" si="17"/>
        <v>-</v>
      </c>
    </row>
    <row r="60" ht="16.5" customHeight="1">
      <c r="A60" s="22" t="s">
        <v>254</v>
      </c>
      <c r="B60" s="61">
        <f t="shared" ref="B60:F60" si="18">SUM(B55:B59)</f>
        <v>0</v>
      </c>
      <c r="C60" s="61">
        <f t="shared" si="18"/>
        <v>0</v>
      </c>
      <c r="D60" s="61">
        <f t="shared" si="18"/>
        <v>0</v>
      </c>
      <c r="E60" s="61">
        <f t="shared" si="18"/>
        <v>0</v>
      </c>
      <c r="F60" s="61">
        <f t="shared" si="18"/>
        <v>0</v>
      </c>
      <c r="G60" s="62" t="str">
        <f t="shared" si="17"/>
        <v>-</v>
      </c>
    </row>
    <row r="61" ht="15.75" customHeight="1"/>
    <row r="62" ht="15.75" customHeight="1"/>
    <row r="63" ht="21.75" customHeight="1">
      <c r="A63" s="70" t="s">
        <v>273</v>
      </c>
      <c r="B63" s="71">
        <f t="shared" ref="B63:F63" si="19">B10+B15+B20+B27+B33+B40+B46+B52+B60</f>
        <v>0</v>
      </c>
      <c r="C63" s="71">
        <f t="shared" si="19"/>
        <v>0</v>
      </c>
      <c r="D63" s="71">
        <f t="shared" si="19"/>
        <v>0</v>
      </c>
      <c r="E63" s="71">
        <f t="shared" si="19"/>
        <v>0</v>
      </c>
      <c r="F63" s="71">
        <f t="shared" si="19"/>
        <v>0</v>
      </c>
      <c r="G63" s="72" t="str">
        <f>IF(C63=0,"-",(D63-C63)/ABS(C63))</f>
        <v>-</v>
      </c>
    </row>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35:G35"/>
    <mergeCell ref="A42:G42"/>
    <mergeCell ref="A48:G48"/>
    <mergeCell ref="A1:G1"/>
    <mergeCell ref="A2:G2"/>
    <mergeCell ref="A5:G5"/>
    <mergeCell ref="A12:G12"/>
    <mergeCell ref="A17:G17"/>
    <mergeCell ref="A22:G22"/>
    <mergeCell ref="A29:G29"/>
  </mergeCells>
  <printOptions/>
  <pageMargins bottom="1.0" footer="0.0" header="0.0" left="0.75" right="0.75" top="1.0"/>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17346"/>
    <pageSetUpPr/>
  </sheetPr>
  <sheetViews>
    <sheetView showGridLines="0" workbookViewId="0">
      <pane xSplit="1.0" ySplit="5.0" topLeftCell="B6" activePane="bottomRight" state="frozen"/>
      <selection activeCell="B1" sqref="B1" pane="topRight"/>
      <selection activeCell="A6" sqref="A6" pane="bottomLeft"/>
      <selection activeCell="B6" sqref="B6" pane="bottomRight"/>
    </sheetView>
  </sheetViews>
  <sheetFormatPr customHeight="1" defaultColWidth="14.43" defaultRowHeight="15.0"/>
  <cols>
    <col customWidth="1" min="1" max="1" width="3.86"/>
    <col customWidth="1" min="2" max="2" width="41.86"/>
    <col customWidth="1" min="3" max="7" width="21.0"/>
    <col customWidth="1" min="8" max="8" width="5.0"/>
    <col customWidth="1" min="9" max="26" width="8.71"/>
  </cols>
  <sheetData>
    <row r="1" ht="24.0" customHeight="1">
      <c r="A1" s="15" t="str">
        <f>"FINANCIAL DASHBOARD  |  "&amp;UPPER(Assumptions!B5)</f>
        <v>FINANCIAL DASHBOARD  |  [YOUR ORGANIZATION NAME]</v>
      </c>
      <c r="B1" s="2"/>
      <c r="C1" s="2"/>
      <c r="D1" s="2"/>
      <c r="E1" s="2"/>
      <c r="F1" s="2"/>
      <c r="G1" s="2"/>
      <c r="H1" s="3"/>
    </row>
    <row r="2" ht="24.0" customHeight="1">
      <c r="A2" s="29" t="str">
        <f>"Auto-updates from Assumptions, Revenue Budget, and Expense Budget sheets"</f>
        <v>Auto-updates from Assumptions, Revenue Budget, and Expense Budget sheets</v>
      </c>
      <c r="B2" s="2"/>
      <c r="C2" s="2"/>
      <c r="D2" s="2"/>
      <c r="E2" s="2"/>
      <c r="F2" s="2"/>
      <c r="G2" s="2"/>
      <c r="H2" s="3"/>
    </row>
    <row r="4" ht="21.75" customHeight="1">
      <c r="B4" s="73" t="str">
        <f>IF(Assumptions!B12="Base","▶  SCENARIO: BASE  (standard projections)",IF(Assumptions!B12="Optimistic","▶  SCENARIO: OPTIMISTIC  (+10% revenue, -5% expenses)","▶  SCENARIO: CONSERVATIVE  (-15% revenue, +5% expenses)"))</f>
        <v>▶  SCENARIO: CONSERVATIVE  (-15% revenue, +5% expenses)</v>
      </c>
      <c r="C4" s="2"/>
      <c r="D4" s="3"/>
      <c r="E4" s="43" t="s">
        <v>274</v>
      </c>
    </row>
    <row r="6" ht="15.75" customHeight="1">
      <c r="A6" s="74" t="str">
        <f>"  KEY FINANCIAL METRICS  (FY"&amp;(Assumptions!B8-2)&amp;" Actual | FY"&amp;(Assumptions!B8-1)&amp;" Actual | FY"&amp;Assumptions!B8&amp;" Budget | FY"&amp;(Assumptions!B8+1)&amp;"-FY"&amp;(Assumptions!B8+2)&amp;" Forecast)"</f>
        <v>  KEY FINANCIAL METRICS  (FY2024 Actual | FY2025 Actual | FY2026 Budget | FY2027-FY2028 Forecast)</v>
      </c>
      <c r="B6" s="2"/>
      <c r="C6" s="2"/>
      <c r="D6" s="2"/>
      <c r="E6" s="2"/>
      <c r="F6" s="2"/>
      <c r="G6" s="2"/>
      <c r="H6" s="3"/>
    </row>
    <row r="7" ht="27.75" customHeight="1">
      <c r="A7" s="75"/>
      <c r="B7" s="75" t="s">
        <v>275</v>
      </c>
      <c r="C7" s="75" t="str">
        <f>"FY"&amp;(Assumptions!B8-2)&amp;CHAR(10)&amp;"Actual"</f>
        <v>FY2024
Actual</v>
      </c>
      <c r="D7" s="75" t="str">
        <f>"FY"&amp;(Assumptions!B8-1)&amp;CHAR(10)&amp;"Actual"</f>
        <v>FY2025
Actual</v>
      </c>
      <c r="E7" s="75" t="str">
        <f>"FY"&amp;Assumptions!B8&amp;CHAR(10)&amp;"Budget"</f>
        <v>FY2026
Budget</v>
      </c>
      <c r="F7" s="76" t="str">
        <f>"FY"&amp;(Assumptions!B8+1)&amp;CHAR(10)&amp;"Forecast"</f>
        <v>FY2027
Forecast</v>
      </c>
      <c r="G7" s="75" t="str">
        <f>"FY"&amp;(Assumptions!B8+2)&amp;CHAR(10)&amp;"Forecast"</f>
        <v>FY2028
Forecast</v>
      </c>
    </row>
    <row r="8" ht="18.0" customHeight="1">
      <c r="B8" s="22" t="s">
        <v>276</v>
      </c>
      <c r="C8" s="77">
        <f>'Revenue Budget'!B61</f>
        <v>0</v>
      </c>
      <c r="D8" s="77">
        <f>'Revenue Budget'!C61</f>
        <v>0</v>
      </c>
      <c r="E8" s="57">
        <f>'Revenue Budget'!D61</f>
        <v>0</v>
      </c>
      <c r="F8" s="57">
        <f>'Revenue Budget'!E61</f>
        <v>0</v>
      </c>
      <c r="G8" s="77">
        <f>'Revenue Budget'!F61</f>
        <v>0</v>
      </c>
    </row>
    <row r="9" ht="18.0" customHeight="1">
      <c r="B9" s="22" t="s">
        <v>277</v>
      </c>
      <c r="C9" s="77">
        <f>'Expense Budget'!B63</f>
        <v>0</v>
      </c>
      <c r="D9" s="77">
        <f>'Expense Budget'!C63</f>
        <v>0</v>
      </c>
      <c r="E9" s="57">
        <f>'Expense Budget'!D63</f>
        <v>0</v>
      </c>
      <c r="F9" s="57">
        <f>'Expense Budget'!E63</f>
        <v>0</v>
      </c>
      <c r="G9" s="77">
        <f>'Expense Budget'!F63</f>
        <v>0</v>
      </c>
    </row>
    <row r="10" ht="19.5" customHeight="1">
      <c r="B10" s="41" t="s">
        <v>278</v>
      </c>
      <c r="C10" s="78">
        <f t="shared" ref="C10:G10" si="1">C8-C9</f>
        <v>0</v>
      </c>
      <c r="D10" s="78">
        <f t="shared" si="1"/>
        <v>0</v>
      </c>
      <c r="E10" s="78">
        <f t="shared" si="1"/>
        <v>0</v>
      </c>
      <c r="F10" s="78">
        <f t="shared" si="1"/>
        <v>0</v>
      </c>
      <c r="G10" s="79">
        <f t="shared" si="1"/>
        <v>0</v>
      </c>
    </row>
    <row r="11" ht="16.5" customHeight="1">
      <c r="B11" s="21" t="s">
        <v>279</v>
      </c>
      <c r="C11" s="59" t="str">
        <f t="shared" ref="C11:G11" si="2">IF(C8=0,"-",C9/C8)</f>
        <v>-</v>
      </c>
      <c r="D11" s="59" t="str">
        <f t="shared" si="2"/>
        <v>-</v>
      </c>
      <c r="E11" s="59" t="str">
        <f t="shared" si="2"/>
        <v>-</v>
      </c>
      <c r="F11" s="59" t="str">
        <f t="shared" si="2"/>
        <v>-</v>
      </c>
      <c r="G11" s="59" t="str">
        <f t="shared" si="2"/>
        <v>-</v>
      </c>
    </row>
    <row r="13" ht="15.75" customHeight="1">
      <c r="A13" s="33" t="s">
        <v>280</v>
      </c>
      <c r="B13" s="2"/>
      <c r="C13" s="2"/>
      <c r="D13" s="2"/>
      <c r="E13" s="2"/>
      <c r="F13" s="2"/>
      <c r="G13" s="2"/>
      <c r="H13" s="3"/>
    </row>
    <row r="14" ht="16.5" customHeight="1">
      <c r="B14" s="21" t="str">
        <f>"Opening Cash (FY"&amp;Assumptions!B8&amp;")"</f>
        <v>Opening Cash (FY2026)</v>
      </c>
      <c r="C14" s="80">
        <f>Assumptions!B92</f>
        <v>0</v>
      </c>
    </row>
    <row r="15" ht="16.5" customHeight="1">
      <c r="B15" s="21" t="s">
        <v>245</v>
      </c>
      <c r="C15" s="80">
        <f>Assumptions!B93</f>
        <v>0</v>
      </c>
    </row>
    <row r="16" ht="16.5" customHeight="1">
      <c r="B16" s="21" t="s">
        <v>247</v>
      </c>
      <c r="C16" s="80">
        <f>Assumptions!B94</f>
        <v>0</v>
      </c>
    </row>
    <row r="17" ht="16.5" customHeight="1">
      <c r="B17" s="21" t="s">
        <v>281</v>
      </c>
      <c r="C17" s="81">
        <f>C14+C15+C16</f>
        <v>0</v>
      </c>
    </row>
    <row r="18" ht="16.5" customHeight="1">
      <c r="B18" s="21" t="s">
        <v>282</v>
      </c>
      <c r="C18" s="81">
        <f>'Expense Budget'!D63-'Expense Budget'!D52</f>
        <v>0</v>
      </c>
    </row>
    <row r="19" ht="16.5" customHeight="1">
      <c r="B19" s="21" t="s">
        <v>283</v>
      </c>
      <c r="C19" s="82" t="str">
        <f>IF(C18=0,"-",C17/(C18/12))</f>
        <v>-</v>
      </c>
    </row>
    <row r="21" ht="25.5" customHeight="1">
      <c r="B21" s="83" t="str">
        <f>IF(C19&lt;1,"⚠️  GOING CONCERN RISK: Cash coverage below 1 month — immediate action required","✅  LIQUIDITY OK: Projected resources cover at least 1 month of operations")</f>
        <v>✅  LIQUIDITY OK: Projected resources cover at least 1 month of operations</v>
      </c>
      <c r="C21" s="84"/>
      <c r="D21" s="84"/>
      <c r="E21" s="84"/>
      <c r="F21" s="84"/>
      <c r="G21" s="85"/>
    </row>
    <row r="22" ht="15.75" customHeight="1"/>
    <row r="23" ht="15.75" customHeight="1">
      <c r="A23" s="74" t="str">
        <f>"  SCENARIO COMPARISON  (FY"&amp;Assumptions!B8&amp;" Budget — Revenue / Expense / Net)"</f>
        <v>  SCENARIO COMPARISON  (FY2026 Budget — Revenue / Expense / Net)</v>
      </c>
      <c r="B23" s="2"/>
      <c r="C23" s="2"/>
      <c r="D23" s="2"/>
      <c r="E23" s="2"/>
      <c r="F23" s="2"/>
      <c r="G23" s="2"/>
      <c r="H23" s="3"/>
    </row>
    <row r="24" ht="27.75" customHeight="1">
      <c r="A24" s="75"/>
      <c r="B24" s="75" t="s">
        <v>284</v>
      </c>
      <c r="C24" s="75" t="s">
        <v>129</v>
      </c>
      <c r="D24" s="75" t="s">
        <v>130</v>
      </c>
      <c r="E24" s="75" t="s">
        <v>128</v>
      </c>
      <c r="F24" s="75"/>
      <c r="G24" s="75"/>
    </row>
    <row r="25" ht="18.75" customHeight="1">
      <c r="B25" s="86" t="s">
        <v>276</v>
      </c>
      <c r="C25" s="87">
        <f>'Revenue Budget'!D61/Assumptions!B16*Assumptions!B14</f>
        <v>0</v>
      </c>
      <c r="D25" s="88">
        <f>'Revenue Budget'!D61/Assumptions!B16*Assumptions!D14</f>
        <v>0</v>
      </c>
      <c r="E25" s="89">
        <f>'Revenue Budget'!D61/Assumptions!B16*Assumptions!F14</f>
        <v>0</v>
      </c>
    </row>
    <row r="26" ht="18.75" customHeight="1">
      <c r="B26" s="86" t="s">
        <v>277</v>
      </c>
      <c r="C26" s="87">
        <f>'Expense Budget'!D63/Assumptions!B17*Assumptions!B15</f>
        <v>0</v>
      </c>
      <c r="D26" s="88">
        <f>'Expense Budget'!D63/Assumptions!B17*Assumptions!D15</f>
        <v>0</v>
      </c>
      <c r="E26" s="89">
        <f>'Expense Budget'!D63/Assumptions!B17*Assumptions!F15</f>
        <v>0</v>
      </c>
    </row>
    <row r="27" ht="18.75" customHeight="1">
      <c r="B27" s="22" t="s">
        <v>285</v>
      </c>
      <c r="C27" s="90">
        <f t="shared" ref="C27:E27" si="3">C25-C26</f>
        <v>0</v>
      </c>
      <c r="D27" s="91">
        <f t="shared" si="3"/>
        <v>0</v>
      </c>
      <c r="E27" s="92">
        <f t="shared" si="3"/>
        <v>0</v>
      </c>
    </row>
    <row r="28" ht="15.75" customHeight="1"/>
    <row r="29" ht="15.75" customHeight="1">
      <c r="A29" s="30" t="str">
        <f>"  REVENUE MIX  (FY"&amp;Assumptions!B8&amp;" Budget — by Source)"</f>
        <v>  REVENUE MIX  (FY2026 Budget — by Source)</v>
      </c>
      <c r="B29" s="2"/>
      <c r="C29" s="2"/>
      <c r="D29" s="2"/>
      <c r="E29" s="2"/>
      <c r="F29" s="2"/>
      <c r="G29" s="2"/>
      <c r="H29" s="3"/>
    </row>
    <row r="30" ht="16.5" customHeight="1">
      <c r="A30" s="45"/>
      <c r="B30" s="93" t="s">
        <v>286</v>
      </c>
      <c r="C30" s="94" t="s">
        <v>287</v>
      </c>
      <c r="D30" s="95" t="s">
        <v>288</v>
      </c>
    </row>
    <row r="31" ht="16.5" customHeight="1">
      <c r="B31" s="21" t="s">
        <v>289</v>
      </c>
      <c r="C31" s="80">
        <f>'Revenue Budget'!D10</f>
        <v>0</v>
      </c>
      <c r="D31" s="59">
        <f>IF('Revenue Budget'!D61=0,0,C31/'Revenue Budget'!D61)</f>
        <v>0</v>
      </c>
    </row>
    <row r="32" ht="16.5" customHeight="1">
      <c r="B32" s="21" t="s">
        <v>290</v>
      </c>
      <c r="C32" s="80">
        <f>'Revenue Budget'!D16</f>
        <v>0</v>
      </c>
      <c r="D32" s="59">
        <f>IF('Revenue Budget'!D61=0,0,C32/'Revenue Budget'!D61)</f>
        <v>0</v>
      </c>
    </row>
    <row r="33" ht="16.5" customHeight="1">
      <c r="B33" s="21" t="s">
        <v>291</v>
      </c>
      <c r="C33" s="80">
        <f>'Revenue Budget'!D22</f>
        <v>0</v>
      </c>
      <c r="D33" s="59">
        <f>IF('Revenue Budget'!D61=0,0,C33/'Revenue Budget'!D61)</f>
        <v>0</v>
      </c>
    </row>
    <row r="34" ht="16.5" customHeight="1">
      <c r="B34" s="21" t="s">
        <v>292</v>
      </c>
      <c r="C34" s="80">
        <f>'Revenue Budget'!D29</f>
        <v>0</v>
      </c>
      <c r="D34" s="59">
        <f>IF('Revenue Budget'!D61=0,0,C34/'Revenue Budget'!D61)</f>
        <v>0</v>
      </c>
    </row>
    <row r="35" ht="16.5" customHeight="1">
      <c r="B35" s="21" t="s">
        <v>293</v>
      </c>
      <c r="C35" s="80">
        <f>'Revenue Budget'!D36</f>
        <v>0</v>
      </c>
      <c r="D35" s="59">
        <f>IF('Revenue Budget'!D61=0,0,C35/'Revenue Budget'!D61)</f>
        <v>0</v>
      </c>
    </row>
    <row r="36" ht="16.5" customHeight="1">
      <c r="B36" s="21" t="s">
        <v>294</v>
      </c>
      <c r="C36" s="80">
        <f>'Revenue Budget'!D43</f>
        <v>0</v>
      </c>
      <c r="D36" s="59">
        <f>IF('Revenue Budget'!D61=0,0,C36/'Revenue Budget'!D61)</f>
        <v>0</v>
      </c>
    </row>
    <row r="37" ht="16.5" customHeight="1">
      <c r="B37" s="21" t="s">
        <v>295</v>
      </c>
      <c r="C37" s="80">
        <f>'Revenue Budget'!D50</f>
        <v>0</v>
      </c>
      <c r="D37" s="59">
        <f>IF('Revenue Budget'!D61=0,0,C37/'Revenue Budget'!D61)</f>
        <v>0</v>
      </c>
    </row>
    <row r="38" ht="16.5" customHeight="1">
      <c r="B38" s="21" t="s">
        <v>296</v>
      </c>
      <c r="C38" s="80">
        <f>'Revenue Budget'!D58</f>
        <v>0</v>
      </c>
      <c r="D38" s="59">
        <f>IF('Revenue Budget'!D61=0,0,C38/'Revenue Budget'!D61)</f>
        <v>0</v>
      </c>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A23:H23"/>
    <mergeCell ref="A29:H29"/>
    <mergeCell ref="A1:H1"/>
    <mergeCell ref="A2:H2"/>
    <mergeCell ref="B4:D4"/>
    <mergeCell ref="E4:F4"/>
    <mergeCell ref="A6:H6"/>
    <mergeCell ref="A13:H13"/>
    <mergeCell ref="B21:G21"/>
  </mergeCells>
  <printOptions/>
  <pageMargins bottom="1.0" footer="0.0" header="0.0" left="0.75" right="0.75" top="1.0"/>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95959"/>
    <pageSetUpPr/>
  </sheetPr>
  <sheetViews>
    <sheetView showGridLines="0"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3.86"/>
    <col customWidth="1" min="2" max="2" width="41.86"/>
    <col customWidth="1" min="3" max="6" width="21.0"/>
    <col customWidth="1" min="7" max="7" width="22.86"/>
    <col customWidth="1" min="8" max="26" width="8.71"/>
  </cols>
  <sheetData>
    <row r="1" ht="24.0" customHeight="1">
      <c r="A1" s="15" t="str">
        <f>"CASH FLOW PROJECTION  —  FY"&amp;Assumptions!B8&amp;" (Quarterly)"</f>
        <v>CASH FLOW PROJECTION  —  FY2026 (Quarterly)</v>
      </c>
      <c r="B1" s="2"/>
      <c r="C1" s="2"/>
      <c r="D1" s="2"/>
      <c r="E1" s="2"/>
      <c r="F1" s="2"/>
      <c r="G1" s="3"/>
    </row>
    <row r="2" ht="24.0" customHeight="1">
      <c r="A2" s="29" t="s">
        <v>297</v>
      </c>
      <c r="B2" s="2"/>
      <c r="C2" s="2"/>
      <c r="D2" s="2"/>
      <c r="E2" s="2"/>
      <c r="F2" s="2"/>
      <c r="G2" s="3"/>
    </row>
    <row r="4" ht="27.75" customHeight="1">
      <c r="A4" s="54"/>
      <c r="B4" s="54" t="s">
        <v>298</v>
      </c>
      <c r="C4" s="54" t="str">
        <f>"Q1"&amp;CHAR(10)&amp;"(Oct-Dec "&amp;RIGHT(Assumptions!B8-1,2)&amp;")"</f>
        <v>Q1
(Oct-Dec 25)</v>
      </c>
      <c r="D4" s="54" t="str">
        <f>"Q2"&amp;CHAR(10)&amp;"(Jan-Mar "&amp;RIGHT(Assumptions!B8,2)&amp;")"</f>
        <v>Q2
(Jan-Mar 26)</v>
      </c>
      <c r="E4" s="54" t="str">
        <f>"Q3"&amp;CHAR(10)&amp;"(Apr-Jun "&amp;RIGHT(Assumptions!B8,2)&amp;")"</f>
        <v>Q3
(Apr-Jun 26)</v>
      </c>
      <c r="F4" s="54" t="str">
        <f>"Q4"&amp;CHAR(10)&amp;"(Jul-Sep "&amp;RIGHT(Assumptions!B8,2)&amp;")"</f>
        <v>Q4
(Jul-Sep 26)</v>
      </c>
      <c r="G4" s="54" t="str">
        <f>"FY"&amp;Assumptions!B8&amp;CHAR(10)&amp;"Total"</f>
        <v>FY2026
Total</v>
      </c>
    </row>
    <row r="5" ht="15.75" customHeight="1">
      <c r="A5" s="30" t="s">
        <v>299</v>
      </c>
      <c r="B5" s="2"/>
      <c r="C5" s="2"/>
      <c r="D5" s="2"/>
      <c r="E5" s="2"/>
      <c r="F5" s="2"/>
      <c r="G5" s="3"/>
    </row>
    <row r="6" ht="16.5" customHeight="1">
      <c r="B6" s="21" t="s">
        <v>300</v>
      </c>
      <c r="C6" s="96">
        <v>0.0</v>
      </c>
      <c r="D6" s="96">
        <v>0.0</v>
      </c>
      <c r="E6" s="51">
        <v>0.0</v>
      </c>
      <c r="F6" s="51">
        <v>0.0</v>
      </c>
      <c r="G6" s="97">
        <f t="shared" ref="G6:G11" si="1">SUM(C6:F6)</f>
        <v>0</v>
      </c>
    </row>
    <row r="7" ht="16.5" customHeight="1">
      <c r="B7" s="21" t="s">
        <v>301</v>
      </c>
      <c r="C7" s="96">
        <v>0.0</v>
      </c>
      <c r="D7" s="96">
        <v>0.0</v>
      </c>
      <c r="E7" s="51">
        <v>0.0</v>
      </c>
      <c r="F7" s="51">
        <v>0.0</v>
      </c>
      <c r="G7" s="97">
        <f t="shared" si="1"/>
        <v>0</v>
      </c>
    </row>
    <row r="8" ht="16.5" customHeight="1">
      <c r="B8" s="21" t="s">
        <v>302</v>
      </c>
      <c r="C8" s="96">
        <v>0.0</v>
      </c>
      <c r="D8" s="96">
        <v>0.0</v>
      </c>
      <c r="E8" s="51">
        <v>0.0</v>
      </c>
      <c r="F8" s="51">
        <v>0.0</v>
      </c>
      <c r="G8" s="97">
        <f t="shared" si="1"/>
        <v>0</v>
      </c>
    </row>
    <row r="9" ht="16.5" customHeight="1">
      <c r="B9" s="21" t="s">
        <v>303</v>
      </c>
      <c r="C9" s="96">
        <v>0.0</v>
      </c>
      <c r="D9" s="96">
        <v>0.0</v>
      </c>
      <c r="E9" s="51">
        <v>0.0</v>
      </c>
      <c r="F9" s="51">
        <v>0.0</v>
      </c>
      <c r="G9" s="97">
        <f t="shared" si="1"/>
        <v>0</v>
      </c>
    </row>
    <row r="10" ht="16.5" customHeight="1">
      <c r="B10" s="21" t="s">
        <v>304</v>
      </c>
      <c r="C10" s="96">
        <v>0.0</v>
      </c>
      <c r="D10" s="96">
        <v>0.0</v>
      </c>
      <c r="E10" s="51">
        <v>0.0</v>
      </c>
      <c r="F10" s="51">
        <v>0.0</v>
      </c>
      <c r="G10" s="97">
        <f t="shared" si="1"/>
        <v>0</v>
      </c>
    </row>
    <row r="11" ht="16.5" customHeight="1">
      <c r="B11" s="21" t="s">
        <v>305</v>
      </c>
      <c r="C11" s="96">
        <v>0.0</v>
      </c>
      <c r="D11" s="96">
        <v>0.0</v>
      </c>
      <c r="E11" s="51">
        <v>0.0</v>
      </c>
      <c r="F11" s="51">
        <v>0.0</v>
      </c>
      <c r="G11" s="97">
        <f t="shared" si="1"/>
        <v>0</v>
      </c>
    </row>
    <row r="12" ht="16.5" customHeight="1">
      <c r="B12" s="22" t="s">
        <v>254</v>
      </c>
      <c r="C12" s="61">
        <f t="shared" ref="C12:G12" si="2">SUM(C6:C11)</f>
        <v>0</v>
      </c>
      <c r="D12" s="61">
        <f t="shared" si="2"/>
        <v>0</v>
      </c>
      <c r="E12" s="61">
        <f t="shared" si="2"/>
        <v>0</v>
      </c>
      <c r="F12" s="61">
        <f t="shared" si="2"/>
        <v>0</v>
      </c>
      <c r="G12" s="61">
        <f t="shared" si="2"/>
        <v>0</v>
      </c>
    </row>
    <row r="14" ht="15.75" customHeight="1">
      <c r="A14" s="33" t="s">
        <v>306</v>
      </c>
      <c r="B14" s="2"/>
      <c r="C14" s="2"/>
      <c r="D14" s="2"/>
      <c r="E14" s="2"/>
      <c r="F14" s="2"/>
      <c r="G14" s="3"/>
    </row>
    <row r="15" ht="16.5" customHeight="1">
      <c r="B15" s="21" t="s">
        <v>307</v>
      </c>
      <c r="C15" s="96">
        <v>0.0</v>
      </c>
      <c r="D15" s="96">
        <v>0.0</v>
      </c>
      <c r="E15" s="51">
        <v>0.0</v>
      </c>
      <c r="F15" s="51">
        <v>0.0</v>
      </c>
      <c r="G15" s="97">
        <f t="shared" ref="G15:G20" si="3">SUM(C15:F15)</f>
        <v>0</v>
      </c>
    </row>
    <row r="16" ht="16.5" customHeight="1">
      <c r="B16" s="21" t="s">
        <v>308</v>
      </c>
      <c r="C16" s="96">
        <v>0.0</v>
      </c>
      <c r="D16" s="96">
        <v>0.0</v>
      </c>
      <c r="E16" s="51">
        <v>0.0</v>
      </c>
      <c r="F16" s="51">
        <v>0.0</v>
      </c>
      <c r="G16" s="97">
        <f t="shared" si="3"/>
        <v>0</v>
      </c>
    </row>
    <row r="17" ht="16.5" customHeight="1">
      <c r="B17" s="21" t="s">
        <v>309</v>
      </c>
      <c r="C17" s="96">
        <v>0.0</v>
      </c>
      <c r="D17" s="96">
        <v>0.0</v>
      </c>
      <c r="E17" s="51">
        <v>0.0</v>
      </c>
      <c r="F17" s="51">
        <v>0.0</v>
      </c>
      <c r="G17" s="97">
        <f t="shared" si="3"/>
        <v>0</v>
      </c>
    </row>
    <row r="18" ht="16.5" customHeight="1">
      <c r="B18" s="21" t="s">
        <v>310</v>
      </c>
      <c r="C18" s="96">
        <v>0.0</v>
      </c>
      <c r="D18" s="96">
        <v>0.0</v>
      </c>
      <c r="E18" s="51">
        <v>0.0</v>
      </c>
      <c r="F18" s="51">
        <v>0.0</v>
      </c>
      <c r="G18" s="97">
        <f t="shared" si="3"/>
        <v>0</v>
      </c>
    </row>
    <row r="19" ht="16.5" customHeight="1">
      <c r="B19" s="21" t="s">
        <v>311</v>
      </c>
      <c r="C19" s="96">
        <v>0.0</v>
      </c>
      <c r="D19" s="96">
        <v>0.0</v>
      </c>
      <c r="E19" s="51">
        <v>0.0</v>
      </c>
      <c r="F19" s="51">
        <v>0.0</v>
      </c>
      <c r="G19" s="97">
        <f t="shared" si="3"/>
        <v>0</v>
      </c>
    </row>
    <row r="20" ht="16.5" customHeight="1">
      <c r="B20" s="21" t="s">
        <v>312</v>
      </c>
      <c r="C20" s="96">
        <v>0.0</v>
      </c>
      <c r="D20" s="96">
        <v>0.0</v>
      </c>
      <c r="E20" s="51">
        <v>0.0</v>
      </c>
      <c r="F20" s="51">
        <v>0.0</v>
      </c>
      <c r="G20" s="97">
        <f t="shared" si="3"/>
        <v>0</v>
      </c>
    </row>
    <row r="21" ht="16.5" customHeight="1">
      <c r="B21" s="22" t="s">
        <v>254</v>
      </c>
      <c r="C21" s="61">
        <f t="shared" ref="C21:G21" si="4">SUM(C15:C20)</f>
        <v>0</v>
      </c>
      <c r="D21" s="61">
        <f t="shared" si="4"/>
        <v>0</v>
      </c>
      <c r="E21" s="61">
        <f t="shared" si="4"/>
        <v>0</v>
      </c>
      <c r="F21" s="61">
        <f t="shared" si="4"/>
        <v>0</v>
      </c>
      <c r="G21" s="61">
        <f t="shared" si="4"/>
        <v>0</v>
      </c>
    </row>
    <row r="22" ht="15.75" customHeight="1"/>
    <row r="23" ht="15.75" customHeight="1"/>
    <row r="24" ht="21.75" customHeight="1">
      <c r="B24" s="70" t="s">
        <v>313</v>
      </c>
      <c r="C24" s="98">
        <f t="shared" ref="C24:F24" si="5">C12-C21</f>
        <v>0</v>
      </c>
      <c r="D24" s="71">
        <f t="shared" si="5"/>
        <v>0</v>
      </c>
      <c r="E24" s="71">
        <f t="shared" si="5"/>
        <v>0</v>
      </c>
      <c r="F24" s="71">
        <f t="shared" si="5"/>
        <v>0</v>
      </c>
      <c r="G24" s="71">
        <f>SUM(C24:F24)</f>
        <v>0</v>
      </c>
    </row>
    <row r="25" ht="16.5" customHeight="1">
      <c r="B25" s="21" t="str">
        <f>"Opening Cash Balance (Oct 1, "&amp;(Assumptions!B8-1)&amp;")"</f>
        <v>Opening Cash Balance (Oct 1, 2025)</v>
      </c>
      <c r="C25" s="99">
        <f>Assumptions!B92</f>
        <v>0</v>
      </c>
      <c r="D25" s="100"/>
      <c r="G25" s="101">
        <f>Assumptions!B92</f>
        <v>0</v>
      </c>
    </row>
    <row r="26" ht="18.0" customHeight="1">
      <c r="B26" s="22" t="s">
        <v>314</v>
      </c>
      <c r="C26" s="102">
        <f>C25+C24</f>
        <v>0</v>
      </c>
      <c r="D26" s="103">
        <f t="shared" ref="D26:F26" si="6">C26+D24</f>
        <v>0</v>
      </c>
      <c r="E26" s="104">
        <f t="shared" si="6"/>
        <v>0</v>
      </c>
      <c r="F26" s="104">
        <f t="shared" si="6"/>
        <v>0</v>
      </c>
      <c r="G26" s="104">
        <f>F26</f>
        <v>0</v>
      </c>
    </row>
    <row r="27" ht="15.75" customHeight="1"/>
    <row r="28" ht="15.0" customHeight="1">
      <c r="B28" s="43" t="s">
        <v>315</v>
      </c>
      <c r="C28" s="43"/>
    </row>
    <row r="29" ht="15.75" customHeight="1"/>
    <row r="30" ht="15.75" customHeight="1">
      <c r="A30" s="105" t="s">
        <v>316</v>
      </c>
      <c r="B30" s="106"/>
      <c r="C30" s="106"/>
      <c r="D30" s="106"/>
      <c r="E30" s="106"/>
      <c r="F30" s="106"/>
      <c r="G30" s="106"/>
    </row>
    <row r="31" ht="15.75" customHeight="1">
      <c r="B31" s="28" t="s">
        <v>317</v>
      </c>
      <c r="G31" s="107">
        <f>'Revenue Budget'!D61</f>
        <v>0</v>
      </c>
    </row>
    <row r="32" ht="15.75" customHeight="1">
      <c r="B32" s="28" t="s">
        <v>318</v>
      </c>
      <c r="G32" s="108">
        <f>G12</f>
        <v>0</v>
      </c>
    </row>
    <row r="33" ht="15.75" customHeight="1">
      <c r="B33" s="109" t="s">
        <v>319</v>
      </c>
      <c r="G33" s="110">
        <f>G32-G31</f>
        <v>0</v>
      </c>
    </row>
    <row r="34" ht="15.75" customHeight="1"/>
    <row r="35" ht="15.75" customHeight="1">
      <c r="B35" s="28" t="s">
        <v>320</v>
      </c>
      <c r="G35" s="107">
        <f>'Expense Budget'!D63</f>
        <v>0</v>
      </c>
    </row>
    <row r="36" ht="15.75" customHeight="1">
      <c r="B36" s="28" t="s">
        <v>321</v>
      </c>
      <c r="G36" s="108">
        <f>G21</f>
        <v>0</v>
      </c>
    </row>
    <row r="37" ht="15.75" customHeight="1">
      <c r="B37" s="109" t="s">
        <v>322</v>
      </c>
      <c r="G37" s="110">
        <f>G36-G35</f>
        <v>0</v>
      </c>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G1"/>
    <mergeCell ref="A2:G2"/>
    <mergeCell ref="A5:G5"/>
    <mergeCell ref="A14:G14"/>
  </mergeCells>
  <printOptions/>
  <pageMargins bottom="1.0" footer="0.0" header="0.0" left="0.75" right="0.75" top="1.0"/>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2026-04-23T18:56:29Z</dcterms:created>
  <dc:creator>Moustapha Abdul</dc:creator>
</cp:coreProperties>
</file>